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KFulopSzilvia\Documents\K F SZILVIA\KÖZÖS HIVATAL\Költségvetés 2025\Költségvetés 2025 3 mód\"/>
    </mc:Choice>
  </mc:AlternateContent>
  <bookViews>
    <workbookView xWindow="0" yWindow="0" windowWidth="23040" windowHeight="9387" tabRatio="500"/>
  </bookViews>
  <sheets>
    <sheet name="Mérleg" sheetId="1" r:id="rId1"/>
    <sheet name="Bevételek" sheetId="2" r:id="rId2"/>
    <sheet name="Kiadások" sheetId="4" r:id="rId3"/>
  </sheets>
  <externalReferences>
    <externalReference r:id="rId4"/>
  </externalReferences>
  <definedNames>
    <definedName name="_xlnm.Print_Titles" localSheetId="2">Kiadások!$1:$6</definedName>
    <definedName name="_xlnm.Print_Area" localSheetId="2">Kiadások!$A$1:$H$74</definedName>
    <definedName name="_xlnm.Print_Area" localSheetId="0">Mérleg!$A$1:$F$19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2" i="4" l="1"/>
  <c r="H9" i="2"/>
  <c r="H21" i="4" l="1"/>
  <c r="H20" i="4" s="1"/>
  <c r="H31" i="4"/>
  <c r="H64" i="4" l="1"/>
  <c r="H58" i="4"/>
  <c r="H72" i="4" s="1"/>
  <c r="F18" i="1" s="1"/>
  <c r="H22" i="4"/>
  <c r="H14" i="4"/>
  <c r="H18" i="2"/>
  <c r="H17" i="4"/>
  <c r="H26" i="4"/>
  <c r="H24" i="4" s="1"/>
  <c r="H33" i="4"/>
  <c r="H30" i="4" s="1"/>
  <c r="H41" i="4"/>
  <c r="H45" i="4"/>
  <c r="H53" i="4"/>
  <c r="H55" i="4"/>
  <c r="H61" i="4"/>
  <c r="H63" i="4"/>
  <c r="H8" i="2"/>
  <c r="H10" i="2"/>
  <c r="H28" i="2" s="1"/>
  <c r="F10" i="1" s="1"/>
  <c r="H17" i="2"/>
  <c r="H15" i="2" s="1"/>
  <c r="H14" i="2" s="1"/>
  <c r="H24" i="2"/>
  <c r="H25" i="2"/>
  <c r="H38" i="4" l="1"/>
  <c r="H23" i="4" s="1"/>
  <c r="H70" i="4" s="1"/>
  <c r="F16" i="1" s="1"/>
  <c r="H9" i="4"/>
  <c r="H8" i="4" s="1"/>
  <c r="H71" i="4"/>
  <c r="F17" i="1" s="1"/>
  <c r="H62" i="4"/>
  <c r="H13" i="2"/>
  <c r="H29" i="2"/>
  <c r="F11" i="1" s="1"/>
  <c r="H7" i="2"/>
  <c r="H26" i="2" s="1"/>
  <c r="H27" i="2"/>
  <c r="F9" i="1" s="1"/>
  <c r="G18" i="2"/>
  <c r="F8" i="1" l="1"/>
  <c r="F12" i="1" s="1"/>
  <c r="H69" i="4"/>
  <c r="F15" i="1" s="1"/>
  <c r="H30" i="2"/>
  <c r="G30" i="4"/>
  <c r="H7" i="4" l="1"/>
  <c r="H67" i="4" s="1"/>
  <c r="H68" i="4"/>
  <c r="G21" i="4"/>
  <c r="F14" i="1" l="1"/>
  <c r="F13" i="1" s="1"/>
  <c r="F19" i="1" s="1"/>
  <c r="H73" i="4"/>
  <c r="G9" i="2"/>
  <c r="G41" i="4"/>
  <c r="G26" i="4"/>
  <c r="G64" i="4" l="1"/>
  <c r="G63" i="4" s="1"/>
  <c r="G25" i="2" l="1"/>
  <c r="G24" i="2"/>
  <c r="F74" i="4" l="1"/>
  <c r="G71" i="4"/>
  <c r="E17" i="1" s="1"/>
  <c r="G61" i="4"/>
  <c r="G58" i="4" s="1"/>
  <c r="G72" i="4" s="1"/>
  <c r="E18" i="1" s="1"/>
  <c r="G55" i="4"/>
  <c r="G53" i="4"/>
  <c r="G45" i="4"/>
  <c r="G33" i="4"/>
  <c r="G31" i="4"/>
  <c r="G24" i="4"/>
  <c r="G17" i="4"/>
  <c r="G14" i="4"/>
  <c r="G22" i="4" s="1"/>
  <c r="G9" i="4"/>
  <c r="G8" i="4" s="1"/>
  <c r="G62" i="4" l="1"/>
  <c r="G38" i="4"/>
  <c r="G23" i="4" s="1"/>
  <c r="G70" i="4" s="1"/>
  <c r="E16" i="1" s="1"/>
  <c r="G68" i="4"/>
  <c r="E14" i="1" s="1"/>
  <c r="G20" i="4"/>
  <c r="G69" i="4" s="1"/>
  <c r="E15" i="1" s="1"/>
  <c r="G7" i="4" l="1"/>
  <c r="G67" i="4" s="1"/>
  <c r="G73" i="4"/>
  <c r="G8" i="2" l="1"/>
  <c r="G27" i="2" s="1"/>
  <c r="G10" i="2"/>
  <c r="G28" i="2" s="1"/>
  <c r="E10" i="1" l="1"/>
  <c r="G7" i="2"/>
  <c r="E9" i="1" l="1"/>
  <c r="E13" i="1"/>
  <c r="E19" i="1" s="1"/>
  <c r="G17" i="2" l="1"/>
  <c r="G15" i="2" s="1"/>
  <c r="G14" i="2" s="1"/>
  <c r="G29" i="2" s="1"/>
  <c r="G13" i="2" l="1"/>
  <c r="G26" i="2" s="1"/>
  <c r="G30" i="2"/>
  <c r="E11" i="1"/>
  <c r="E8" i="1" s="1"/>
  <c r="E12" i="1" s="1"/>
</calcChain>
</file>

<file path=xl/sharedStrings.xml><?xml version="1.0" encoding="utf-8"?>
<sst xmlns="http://schemas.openxmlformats.org/spreadsheetml/2006/main" count="318" uniqueCount="223">
  <si>
    <t>KŐVÁGÓÖRSI KÖZÖS ÖNKORMÁNYZATI HIVATAL</t>
  </si>
  <si>
    <t>Megnevezés</t>
  </si>
  <si>
    <t>Előirányzat (Ft)</t>
  </si>
  <si>
    <t>Működési bevételek összesen</t>
  </si>
  <si>
    <t>B1</t>
  </si>
  <si>
    <t>Működési célú támogatások államháztartáson belülről</t>
  </si>
  <si>
    <t>B4</t>
  </si>
  <si>
    <t>Működési bevételek</t>
  </si>
  <si>
    <t>B8</t>
  </si>
  <si>
    <t>Finanszírozási bevételek</t>
  </si>
  <si>
    <t>BEVÉTELEK ÖSSZESEN</t>
  </si>
  <si>
    <t>Működési kiadások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</si>
  <si>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</si>
  <si>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</si>
  <si>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</si>
  <si>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</si>
  <si>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</si>
  <si>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</si>
  <si>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K5</t>
  </si>
  <si>
    <t>Működési célú kiadások</t>
  </si>
  <si>
    <t>KIADÁSOK ÖSSZESEN</t>
  </si>
  <si>
    <t>jogcím-csoportonként</t>
  </si>
  <si>
    <t>Jogcím-csoportok</t>
  </si>
  <si>
    <t xml:space="preserve">011130 Önkormányzatok és önkormányzati hivatalok jogalkotó és általános igazgatási tevékenysége </t>
  </si>
  <si>
    <t>Működési célú támogatások államháztartások belülről</t>
  </si>
  <si>
    <t>B16</t>
  </si>
  <si>
    <t>Egyéb működési célú támogatások bevételei államháztartáson belülről</t>
  </si>
  <si>
    <t>B408</t>
  </si>
  <si>
    <t>Kamatbevételek</t>
  </si>
  <si>
    <t>B411</t>
  </si>
  <si>
    <t>Hatósági bírságok</t>
  </si>
  <si>
    <t>018030 Támogatási célú finnaszírozási műveletek</t>
  </si>
  <si>
    <t xml:space="preserve">B81  </t>
  </si>
  <si>
    <t>Belföldi finanszírozás bevételei</t>
  </si>
  <si>
    <t>B813 Előző évi költségvetési maradvány igénybevétele</t>
  </si>
  <si>
    <t>B816</t>
  </si>
  <si>
    <t>Központi, irányító szervi támogatás</t>
  </si>
  <si>
    <t>Kővágóörs állami támogatás</t>
  </si>
  <si>
    <t>Kővágóörs Község Önkormányzata</t>
  </si>
  <si>
    <t>Mindszentkálla Község Önkormányzata</t>
  </si>
  <si>
    <t>Köveskál Község Önkormányzata</t>
  </si>
  <si>
    <t>Szentbékkálla Község Önkormányzata</t>
  </si>
  <si>
    <t>Balatonhenye Község Önkormányzata</t>
  </si>
  <si>
    <t>Salföld Község Önkormányzata</t>
  </si>
  <si>
    <t>BEVÉTELEK ÖSSZESEN:</t>
  </si>
  <si>
    <t>Kiemelt előirányzatok</t>
  </si>
  <si>
    <t>K11</t>
  </si>
  <si>
    <t>Foglalkoztatottak személyi juttatásai</t>
  </si>
  <si>
    <t>K1101</t>
  </si>
  <si>
    <t>Törvény szerinti illetmények, munkabérek</t>
  </si>
  <si>
    <t>K1107</t>
  </si>
  <si>
    <t>Béren kívüli juttatások (cafetéria)</t>
  </si>
  <si>
    <t>K1109</t>
  </si>
  <si>
    <t>Közlekedési költségtérítés</t>
  </si>
  <si>
    <t>K1113</t>
  </si>
  <si>
    <t>Foglalkoztatottak egyéb személyi juttatásai</t>
  </si>
  <si>
    <t xml:space="preserve">Szociális hozzájárulási adó </t>
  </si>
  <si>
    <t>Személyi jövedelemadó (cafeteria)</t>
  </si>
  <si>
    <t>K31</t>
  </si>
  <si>
    <t>Készletbeszerzés</t>
  </si>
  <si>
    <t>K311</t>
  </si>
  <si>
    <t>Szakmai anyagok beszerzése</t>
  </si>
  <si>
    <t>K312</t>
  </si>
  <si>
    <t>Üzemeltetési anyagok beszerzése</t>
  </si>
  <si>
    <t>Irodaszer, nyomtatvány</t>
  </si>
  <si>
    <t>Nyomtatást segítő anyagok</t>
  </si>
  <si>
    <t>Mindazok, amelyek nem számolhatók el szakmai anyagnak</t>
  </si>
  <si>
    <t>K32</t>
  </si>
  <si>
    <t>Kommunikációs szolgáltatások</t>
  </si>
  <si>
    <t>K321</t>
  </si>
  <si>
    <t>Informatikai szolgáltatások igénybevétele(internet,szoftver)</t>
  </si>
  <si>
    <t>Internet</t>
  </si>
  <si>
    <t>Informatikai szolgáltatás</t>
  </si>
  <si>
    <t>Szoftverek kölcsönzése, bérlése</t>
  </si>
  <si>
    <t>K322</t>
  </si>
  <si>
    <t>Egyéb kommunikációs szolgáltatások (telefondíj)</t>
  </si>
  <si>
    <t>K33</t>
  </si>
  <si>
    <t>Szolgáltatási kiadások</t>
  </si>
  <si>
    <t>K333</t>
  </si>
  <si>
    <t>Bérleti és lízing díjak</t>
  </si>
  <si>
    <t>K334</t>
  </si>
  <si>
    <t>Karbantartási, kisjavítási szolgáltatások</t>
  </si>
  <si>
    <t>K336</t>
  </si>
  <si>
    <t>K337</t>
  </si>
  <si>
    <t>Egyéb szolgáltatások</t>
  </si>
  <si>
    <t>K34</t>
  </si>
  <si>
    <t>Kiküldetések, reklám- és propagandakiadások</t>
  </si>
  <si>
    <t>K341</t>
  </si>
  <si>
    <t>Kiküldetések kiadásai</t>
  </si>
  <si>
    <t>K35</t>
  </si>
  <si>
    <t>Különféle befizetések és egyéb dologi kiadások</t>
  </si>
  <si>
    <t>K351</t>
  </si>
  <si>
    <t>Működési célú előzetesen felszámított áfa</t>
  </si>
  <si>
    <t>K355</t>
  </si>
  <si>
    <t>Egyéb dologi kiadások</t>
  </si>
  <si>
    <t>K506</t>
  </si>
  <si>
    <t>Helyi önkormányzatok működési célú támogatása</t>
  </si>
  <si>
    <t>ÖSSZESEN:</t>
  </si>
  <si>
    <t>Egyéb működési célú kiadások</t>
  </si>
  <si>
    <t>Kiadások Összesen:</t>
  </si>
  <si>
    <t>Létszámkeret:</t>
  </si>
  <si>
    <t xml:space="preserve"> - Fénymásoló üzemeltetés</t>
  </si>
  <si>
    <t>K1106</t>
  </si>
  <si>
    <t>Jubileumi jutalmak</t>
  </si>
  <si>
    <t>K1102 Jutalmak</t>
  </si>
  <si>
    <t xml:space="preserve"> - Pénzügyi, befektetési díj AAM</t>
  </si>
  <si>
    <t xml:space="preserve"> - Más egyéb szolgáltatások</t>
  </si>
  <si>
    <t xml:space="preserve"> - Postaköltség AAM</t>
  </si>
  <si>
    <t>Eredeti</t>
  </si>
  <si>
    <t>- Rezsi hozzájárulás Kővágóörs</t>
  </si>
  <si>
    <t xml:space="preserve"> - Tulajdoni lapok és térképek</t>
  </si>
  <si>
    <t xml:space="preserve"> - Továbbképzés, szakvizsga</t>
  </si>
  <si>
    <t xml:space="preserve"> - Foglalkozás egészségügy</t>
  </si>
  <si>
    <t>Létszám (fő)</t>
  </si>
  <si>
    <t>K6</t>
  </si>
  <si>
    <t>Beruházások</t>
  </si>
  <si>
    <t>K64</t>
  </si>
  <si>
    <t>Egyéb tárgyi eszközök beszerzése</t>
  </si>
  <si>
    <t>K67</t>
  </si>
  <si>
    <t>Beruházási célú előzetesen felszámított áfa</t>
  </si>
  <si>
    <t xml:space="preserve">Kékkút Község Önkormányzata </t>
  </si>
  <si>
    <t xml:space="preserve">K6 </t>
  </si>
  <si>
    <t>K12</t>
  </si>
  <si>
    <t>Külső személyi juttatások</t>
  </si>
  <si>
    <t>K123</t>
  </si>
  <si>
    <t>K1104</t>
  </si>
  <si>
    <t>Készenléti, ügyeleti, helyettesítési díj túlóra, túlszolgálat teljesítése</t>
  </si>
  <si>
    <t>Egyéb külső szem. Juttatások (reprezentáció)</t>
  </si>
  <si>
    <t>K63</t>
  </si>
  <si>
    <t>Informatikai eszközök beszerzése</t>
  </si>
  <si>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</si>
  <si>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</si>
  <si>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</si>
  <si>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</si>
  <si>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</si>
  <si>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</si>
  <si>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</si>
  <si>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</si>
  <si>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</si>
  <si>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</si>
  <si>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</si>
  <si>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</si>
  <si>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</si>
  <si>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</si>
  <si>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</si>
  <si>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</si>
  <si>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A</t>
  </si>
  <si>
    <t>B</t>
  </si>
  <si>
    <t>C</t>
  </si>
  <si>
    <t>D</t>
  </si>
  <si>
    <t>E</t>
  </si>
  <si>
    <t>sor-szám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</si>
  <si>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</si>
  <si>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</si>
  <si>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</si>
  <si>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</si>
  <si>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</si>
  <si>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</si>
  <si>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</si>
  <si>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</si>
  <si>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</si>
  <si>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</si>
  <si>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</si>
  <si>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</si>
  <si>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</si>
  <si>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</si>
  <si>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</si>
  <si>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</si>
  <si>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</si>
  <si>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</si>
  <si>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</si>
  <si>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</si>
  <si>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</si>
  <si>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</si>
  <si>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</si>
  <si>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</si>
  <si>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</si>
  <si>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</si>
  <si>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</si>
  <si>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</si>
  <si>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</si>
  <si>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</si>
  <si>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</si>
  <si>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</si>
  <si>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</si>
  <si>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</si>
  <si>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</si>
  <si>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</si>
  <si>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</si>
  <si>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</si>
  <si>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</si>
  <si>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</si>
  <si>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</si>
  <si>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</si>
  <si>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</si>
  <si>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</si>
  <si>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</si>
  <si>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</si>
  <si>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</si>
  <si>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</si>
  <si>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</si>
  <si>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</si>
  <si>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</si>
  <si>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</si>
  <si>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</si>
  <si>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Rendszerkövetési szolgáltatás</t>
  </si>
  <si>
    <t>Adatvédelmi tisztviselői szolgáltatás</t>
  </si>
  <si>
    <t>Szakmai tevékenységet segítő szolgáltatások</t>
  </si>
  <si>
    <t xml:space="preserve"> - Belső ellenőrzés</t>
  </si>
  <si>
    <t xml:space="preserve"> - Egyéb szakmai tevékenységet segítő szolgáltatások</t>
  </si>
  <si>
    <t xml:space="preserve"> - Zajszint mérés és egyéb hatósági költségek</t>
  </si>
  <si>
    <t>K122</t>
  </si>
  <si>
    <t>Egyéb külső személyi juttatások (Megbízási díj)</t>
  </si>
  <si>
    <t>F</t>
  </si>
  <si>
    <t>2025. évi költségvetés ÖSSZEVONT MÉRLEGE</t>
  </si>
  <si>
    <t>G</t>
  </si>
  <si>
    <t>Módosított</t>
  </si>
  <si>
    <t>- Révfülöp pénzmaradvány elszámolása</t>
  </si>
  <si>
    <t>2025 évi KIADÁSOK részletezése</t>
  </si>
  <si>
    <t>2025 évi BEVÉTELEK részletezése</t>
  </si>
  <si>
    <t>69.</t>
  </si>
  <si>
    <t>70.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</si>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</sst>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5" x14ac:knownFonts="1">
    <font>
      <sz val="12"/>
      <name val="Times New Roman"/>
      <charset val="238"/>
    </font>
    <font>
      <u/>
      <sz val="12"/>
      <color indexed="20"/>
      <name val="Times New Roman"/>
      <family val="1"/>
      <charset val="238"/>
    </font>
    <font>
      <sz val="12"/>
      <color indexed="2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20"/>
      <name val="Times New Roman"/>
      <family val="1"/>
      <charset val="238"/>
    </font>
    <font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color rgb="FF0000FF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29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dotted">
        <color indexed="8"/>
      </right>
      <top style="thin">
        <color indexed="64"/>
      </top>
      <bottom/>
      <diagonal/>
    </border>
    <border>
      <left style="dotted">
        <color indexed="8"/>
      </left>
      <right style="dotted">
        <color indexed="8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8"/>
      </right>
      <top style="thin">
        <color indexed="64"/>
      </top>
      <bottom/>
      <diagonal/>
    </border>
    <border>
      <left/>
      <right style="dotted">
        <color indexed="8"/>
      </right>
      <top/>
      <bottom/>
      <diagonal/>
    </border>
    <border>
      <left/>
      <right style="dotted">
        <color indexed="8"/>
      </right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64"/>
      </top>
      <bottom/>
      <diagonal/>
    </border>
    <border>
      <left style="dotted">
        <color indexed="8"/>
      </left>
      <right/>
      <top/>
      <bottom/>
      <diagonal/>
    </border>
    <border>
      <left style="dotted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indexed="8"/>
      </right>
      <top/>
      <bottom/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1" fillId="0" borderId="0"/>
    <xf numFmtId="43" fontId="3" fillId="0" borderId="0" applyFont="0" applyFill="0" applyBorder="0" applyAlignment="0" applyProtection="0"/>
    <xf numFmtId="0" fontId="3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3" fontId="4" fillId="0" borderId="2" xfId="0" applyNumberFormat="1" applyFont="1" applyBorder="1"/>
    <xf numFmtId="3" fontId="3" fillId="0" borderId="2" xfId="0" applyNumberFormat="1" applyFont="1" applyBorder="1"/>
    <xf numFmtId="0" fontId="4" fillId="0" borderId="3" xfId="0" applyFont="1" applyBorder="1"/>
    <xf numFmtId="3" fontId="4" fillId="0" borderId="4" xfId="0" applyNumberFormat="1" applyFont="1" applyBorder="1"/>
    <xf numFmtId="3" fontId="3" fillId="0" borderId="0" xfId="0" applyNumberFormat="1" applyFont="1"/>
    <xf numFmtId="0" fontId="0" fillId="0" borderId="0" xfId="0" applyAlignment="1">
      <alignment horizontal="center"/>
    </xf>
    <xf numFmtId="0" fontId="4" fillId="0" borderId="2" xfId="0" applyFont="1" applyBorder="1"/>
    <xf numFmtId="3" fontId="4" fillId="0" borderId="2" xfId="0" applyNumberFormat="1" applyFont="1" applyBorder="1" applyAlignment="1">
      <alignment horizontal="right" vertical="center"/>
    </xf>
    <xf numFmtId="0" fontId="3" fillId="0" borderId="2" xfId="0" applyFont="1" applyBorder="1"/>
    <xf numFmtId="3" fontId="3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4" fillId="0" borderId="9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3" fontId="3" fillId="0" borderId="9" xfId="0" applyNumberFormat="1" applyFont="1" applyBorder="1"/>
    <xf numFmtId="3" fontId="3" fillId="0" borderId="13" xfId="0" applyNumberFormat="1" applyFont="1" applyBorder="1"/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0" xfId="0" applyFont="1" applyFill="1" applyBorder="1"/>
    <xf numFmtId="3" fontId="4" fillId="2" borderId="7" xfId="0" applyNumberFormat="1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2" fillId="0" borderId="22" xfId="0" applyFont="1" applyBorder="1" applyAlignment="1">
      <alignment horizontal="center" vertical="center" wrapText="1"/>
    </xf>
    <xf numFmtId="0" fontId="3" fillId="0" borderId="22" xfId="0" applyFont="1" applyBorder="1"/>
    <xf numFmtId="0" fontId="4" fillId="3" borderId="25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4" fillId="2" borderId="28" xfId="0" applyFont="1" applyFill="1" applyBorder="1" applyAlignment="1">
      <alignment horizontal="left"/>
    </xf>
    <xf numFmtId="0" fontId="4" fillId="2" borderId="28" xfId="0" applyFont="1" applyFill="1" applyBorder="1"/>
    <xf numFmtId="0" fontId="2" fillId="0" borderId="0" xfId="0" applyFont="1" applyAlignment="1">
      <alignment horizontal="center"/>
    </xf>
    <xf numFmtId="0" fontId="4" fillId="0" borderId="25" xfId="0" applyFont="1" applyBorder="1" applyAlignment="1">
      <alignment horizontal="center" vertical="center" wrapText="1"/>
    </xf>
    <xf numFmtId="164" fontId="3" fillId="0" borderId="9" xfId="3" applyNumberFormat="1" applyFont="1" applyBorder="1" applyAlignment="1">
      <alignment vertical="center"/>
    </xf>
    <xf numFmtId="164" fontId="3" fillId="0" borderId="17" xfId="3" applyNumberFormat="1" applyFont="1" applyBorder="1" applyAlignment="1">
      <alignment horizontal="center" vertical="center"/>
    </xf>
    <xf numFmtId="0" fontId="3" fillId="0" borderId="0" xfId="4" applyFont="1"/>
    <xf numFmtId="0" fontId="3" fillId="0" borderId="0" xfId="4" applyFont="1" applyAlignment="1">
      <alignment horizontal="center" vertical="center"/>
    </xf>
    <xf numFmtId="0" fontId="6" fillId="0" borderId="22" xfId="4" applyFont="1" applyBorder="1" applyAlignment="1">
      <alignment horizontal="center" vertical="center" wrapText="1"/>
    </xf>
    <xf numFmtId="0" fontId="3" fillId="0" borderId="29" xfId="4" applyFont="1" applyBorder="1" applyAlignment="1">
      <alignment horizontal="center" vertical="center"/>
    </xf>
    <xf numFmtId="0" fontId="3" fillId="0" borderId="22" xfId="4" applyFont="1" applyBorder="1" applyAlignment="1">
      <alignment horizontal="center" vertical="center"/>
    </xf>
    <xf numFmtId="0" fontId="4" fillId="0" borderId="0" xfId="4" applyFont="1"/>
    <xf numFmtId="1" fontId="4" fillId="0" borderId="24" xfId="4" applyNumberFormat="1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4" fillId="0" borderId="0" xfId="4" applyFont="1" applyAlignment="1">
      <alignment horizontal="left"/>
    </xf>
    <xf numFmtId="2" fontId="4" fillId="0" borderId="2" xfId="4" applyNumberFormat="1" applyFont="1" applyBorder="1" applyAlignment="1">
      <alignment horizontal="right"/>
    </xf>
    <xf numFmtId="164" fontId="4" fillId="0" borderId="2" xfId="3" applyNumberFormat="1" applyFont="1" applyBorder="1" applyAlignment="1">
      <alignment horizontal="right"/>
    </xf>
    <xf numFmtId="0" fontId="3" fillId="0" borderId="0" xfId="4" applyFont="1" applyAlignment="1">
      <alignment horizontal="left"/>
    </xf>
    <xf numFmtId="0" fontId="3" fillId="0" borderId="2" xfId="4" applyFont="1" applyBorder="1" applyAlignment="1">
      <alignment horizontal="left"/>
    </xf>
    <xf numFmtId="2" fontId="3" fillId="0" borderId="2" xfId="4" applyNumberFormat="1" applyFont="1" applyBorder="1" applyAlignment="1">
      <alignment horizontal="right"/>
    </xf>
    <xf numFmtId="3" fontId="3" fillId="0" borderId="2" xfId="4" applyNumberFormat="1" applyFont="1" applyBorder="1" applyAlignment="1">
      <alignment horizontal="center"/>
    </xf>
    <xf numFmtId="3" fontId="3" fillId="0" borderId="9" xfId="4" applyNumberFormat="1" applyFont="1" applyBorder="1" applyAlignment="1">
      <alignment horizontal="center"/>
    </xf>
    <xf numFmtId="0" fontId="3" fillId="0" borderId="33" xfId="4" applyFont="1" applyBorder="1" applyAlignment="1">
      <alignment horizontal="left"/>
    </xf>
    <xf numFmtId="0" fontId="3" fillId="0" borderId="0" xfId="4" applyFont="1" applyBorder="1" applyAlignment="1">
      <alignment horizontal="left"/>
    </xf>
    <xf numFmtId="2" fontId="3" fillId="0" borderId="21" xfId="4" applyNumberFormat="1" applyFont="1" applyBorder="1" applyAlignment="1">
      <alignment horizontal="right"/>
    </xf>
    <xf numFmtId="3" fontId="3" fillId="0" borderId="21" xfId="4" applyNumberFormat="1" applyFont="1" applyBorder="1" applyAlignment="1">
      <alignment horizontal="center"/>
    </xf>
    <xf numFmtId="2" fontId="6" fillId="0" borderId="2" xfId="4" applyNumberFormat="1" applyFont="1" applyBorder="1" applyAlignment="1">
      <alignment horizontal="right"/>
    </xf>
    <xf numFmtId="0" fontId="7" fillId="0" borderId="0" xfId="4" applyFont="1" applyAlignment="1">
      <alignment horizontal="left"/>
    </xf>
    <xf numFmtId="2" fontId="7" fillId="0" borderId="2" xfId="4" applyNumberFormat="1" applyFont="1" applyBorder="1" applyAlignment="1">
      <alignment horizontal="right"/>
    </xf>
    <xf numFmtId="49" fontId="3" fillId="0" borderId="2" xfId="4" applyNumberFormat="1" applyFont="1" applyBorder="1" applyAlignment="1">
      <alignment horizontal="left"/>
    </xf>
    <xf numFmtId="164" fontId="4" fillId="0" borderId="9" xfId="3" applyNumberFormat="1" applyFont="1" applyBorder="1" applyAlignment="1">
      <alignment horizontal="right" vertical="center"/>
    </xf>
    <xf numFmtId="164" fontId="4" fillId="2" borderId="16" xfId="3" applyNumberFormat="1" applyFont="1" applyFill="1" applyBorder="1" applyAlignment="1">
      <alignment horizontal="center" vertical="center"/>
    </xf>
    <xf numFmtId="0" fontId="4" fillId="2" borderId="0" xfId="4" applyFont="1" applyFill="1" applyAlignment="1">
      <alignment horizontal="left"/>
    </xf>
    <xf numFmtId="0" fontId="4" fillId="2" borderId="2" xfId="4" applyFont="1" applyFill="1" applyBorder="1" applyAlignment="1">
      <alignment horizontal="left"/>
    </xf>
    <xf numFmtId="3" fontId="4" fillId="2" borderId="2" xfId="4" applyNumberFormat="1" applyFont="1" applyFill="1" applyBorder="1" applyAlignment="1">
      <alignment horizontal="right"/>
    </xf>
    <xf numFmtId="164" fontId="4" fillId="2" borderId="9" xfId="3" applyNumberFormat="1" applyFont="1" applyFill="1" applyBorder="1" applyAlignment="1">
      <alignment horizontal="center"/>
    </xf>
    <xf numFmtId="0" fontId="4" fillId="0" borderId="30" xfId="4" applyFont="1" applyBorder="1"/>
    <xf numFmtId="0" fontId="4" fillId="0" borderId="19" xfId="4" applyFont="1" applyBorder="1" applyAlignment="1">
      <alignment horizontal="left"/>
    </xf>
    <xf numFmtId="0" fontId="4" fillId="0" borderId="31" xfId="4" applyFont="1" applyBorder="1"/>
    <xf numFmtId="0" fontId="4" fillId="0" borderId="18" xfId="4" applyFont="1" applyBorder="1"/>
    <xf numFmtId="0" fontId="4" fillId="0" borderId="32" xfId="4" applyFont="1" applyBorder="1"/>
    <xf numFmtId="0" fontId="4" fillId="0" borderId="20" xfId="4" applyFont="1" applyBorder="1"/>
    <xf numFmtId="0" fontId="4" fillId="2" borderId="3" xfId="4" applyFont="1" applyFill="1" applyBorder="1"/>
    <xf numFmtId="0" fontId="4" fillId="2" borderId="3" xfId="4" applyFont="1" applyFill="1" applyBorder="1" applyAlignment="1">
      <alignment horizontal="left"/>
    </xf>
    <xf numFmtId="0" fontId="8" fillId="0" borderId="0" xfId="4" applyFont="1" applyAlignment="1">
      <alignment horizontal="left"/>
    </xf>
    <xf numFmtId="0" fontId="8" fillId="0" borderId="2" xfId="4" applyFont="1" applyBorder="1" applyAlignment="1">
      <alignment horizontal="left"/>
    </xf>
    <xf numFmtId="164" fontId="3" fillId="0" borderId="0" xfId="3" applyNumberFormat="1" applyFont="1"/>
    <xf numFmtId="164" fontId="3" fillId="0" borderId="0" xfId="4" applyNumberFormat="1" applyFont="1"/>
    <xf numFmtId="2" fontId="6" fillId="0" borderId="9" xfId="4" applyNumberFormat="1" applyFont="1" applyBorder="1" applyAlignment="1">
      <alignment horizontal="right"/>
    </xf>
    <xf numFmtId="0" fontId="4" fillId="0" borderId="9" xfId="4" applyFont="1" applyBorder="1"/>
    <xf numFmtId="0" fontId="3" fillId="0" borderId="9" xfId="4" applyFont="1" applyBorder="1"/>
    <xf numFmtId="0" fontId="4" fillId="0" borderId="13" xfId="4" applyFont="1" applyBorder="1"/>
    <xf numFmtId="2" fontId="4" fillId="2" borderId="14" xfId="4" applyNumberFormat="1" applyFont="1" applyFill="1" applyBorder="1" applyAlignment="1">
      <alignment horizontal="center" vertical="center" wrapText="1"/>
    </xf>
    <xf numFmtId="2" fontId="8" fillId="0" borderId="2" xfId="4" applyNumberFormat="1" applyFont="1" applyBorder="1" applyAlignment="1">
      <alignment horizontal="center"/>
    </xf>
    <xf numFmtId="0" fontId="4" fillId="0" borderId="35" xfId="4" applyFont="1" applyBorder="1" applyAlignment="1">
      <alignment horizontal="left"/>
    </xf>
    <xf numFmtId="0" fontId="4" fillId="0" borderId="36" xfId="4" applyFont="1" applyBorder="1"/>
    <xf numFmtId="0" fontId="4" fillId="0" borderId="37" xfId="4" applyFont="1" applyBorder="1"/>
    <xf numFmtId="164" fontId="4" fillId="0" borderId="38" xfId="3" applyNumberFormat="1" applyFont="1" applyFill="1" applyBorder="1" applyAlignment="1">
      <alignment horizontal="center"/>
    </xf>
    <xf numFmtId="164" fontId="4" fillId="0" borderId="39" xfId="3" applyNumberFormat="1" applyFont="1" applyFill="1" applyBorder="1" applyAlignment="1">
      <alignment horizontal="center"/>
    </xf>
    <xf numFmtId="164" fontId="4" fillId="0" borderId="40" xfId="3" applyNumberFormat="1" applyFont="1" applyFill="1" applyBorder="1" applyAlignment="1">
      <alignment horizontal="center"/>
    </xf>
    <xf numFmtId="0" fontId="4" fillId="0" borderId="41" xfId="4" applyFont="1" applyBorder="1" applyAlignment="1">
      <alignment horizontal="left"/>
    </xf>
    <xf numFmtId="0" fontId="4" fillId="0" borderId="42" xfId="4" applyFont="1" applyBorder="1"/>
    <xf numFmtId="0" fontId="3" fillId="0" borderId="22" xfId="0" applyFont="1" applyBorder="1" applyAlignment="1">
      <alignment horizontal="center" vertical="center"/>
    </xf>
    <xf numFmtId="164" fontId="4" fillId="0" borderId="0" xfId="4" applyNumberFormat="1" applyFont="1"/>
    <xf numFmtId="164" fontId="4" fillId="2" borderId="3" xfId="3" applyNumberFormat="1" applyFont="1" applyFill="1" applyBorder="1" applyAlignment="1">
      <alignment horizontal="center"/>
    </xf>
    <xf numFmtId="3" fontId="4" fillId="2" borderId="12" xfId="0" applyNumberFormat="1" applyFont="1" applyFill="1" applyBorder="1" applyAlignment="1">
      <alignment horizontal="right"/>
    </xf>
    <xf numFmtId="3" fontId="4" fillId="2" borderId="10" xfId="0" applyNumberFormat="1" applyFont="1" applyFill="1" applyBorder="1"/>
    <xf numFmtId="164" fontId="4" fillId="2" borderId="15" xfId="3" applyNumberFormat="1" applyFont="1" applyFill="1" applyBorder="1" applyAlignment="1">
      <alignment horizontal="center" vertical="center"/>
    </xf>
    <xf numFmtId="0" fontId="4" fillId="0" borderId="2" xfId="4" applyFont="1" applyBorder="1" applyAlignment="1">
      <alignment horizontal="left"/>
    </xf>
    <xf numFmtId="0" fontId="3" fillId="0" borderId="0" xfId="4" applyFont="1" applyAlignment="1">
      <alignment horizontal="center"/>
    </xf>
    <xf numFmtId="164" fontId="4" fillId="0" borderId="0" xfId="3" applyNumberFormat="1" applyFont="1"/>
    <xf numFmtId="3" fontId="4" fillId="0" borderId="0" xfId="0" applyNumberFormat="1" applyFont="1" applyAlignment="1">
      <alignment horizontal="left"/>
    </xf>
    <xf numFmtId="164" fontId="14" fillId="0" borderId="0" xfId="1" applyNumberFormat="1" applyFont="1" applyAlignment="1">
      <alignment horizontal="right"/>
    </xf>
    <xf numFmtId="2" fontId="3" fillId="0" borderId="0" xfId="4" applyNumberFormat="1" applyFont="1" applyBorder="1" applyAlignment="1">
      <alignment horizontal="left"/>
    </xf>
    <xf numFmtId="0" fontId="4" fillId="0" borderId="0" xfId="4" applyFont="1" applyBorder="1"/>
    <xf numFmtId="0" fontId="3" fillId="0" borderId="0" xfId="4" applyFont="1" applyBorder="1"/>
    <xf numFmtId="0" fontId="4" fillId="0" borderId="0" xfId="4" applyFont="1" applyBorder="1" applyAlignment="1">
      <alignment horizontal="left"/>
    </xf>
    <xf numFmtId="3" fontId="3" fillId="0" borderId="45" xfId="4" applyNumberFormat="1" applyFont="1" applyBorder="1" applyAlignment="1">
      <alignment horizontal="center"/>
    </xf>
    <xf numFmtId="3" fontId="3" fillId="0" borderId="44" xfId="4" applyNumberFormat="1" applyFont="1" applyBorder="1" applyAlignment="1">
      <alignment horizontal="center"/>
    </xf>
    <xf numFmtId="0" fontId="4" fillId="0" borderId="21" xfId="4" applyFont="1" applyBorder="1"/>
    <xf numFmtId="164" fontId="4" fillId="0" borderId="21" xfId="3" applyNumberFormat="1" applyFont="1" applyBorder="1" applyAlignment="1">
      <alignment horizontal="right"/>
    </xf>
    <xf numFmtId="164" fontId="4" fillId="0" borderId="45" xfId="3" applyNumberFormat="1" applyFont="1" applyBorder="1" applyAlignment="1">
      <alignment horizontal="right"/>
    </xf>
    <xf numFmtId="0" fontId="3" fillId="0" borderId="21" xfId="4" applyFont="1" applyBorder="1"/>
    <xf numFmtId="164" fontId="3" fillId="0" borderId="21" xfId="4" applyNumberFormat="1" applyFont="1" applyBorder="1" applyAlignment="1">
      <alignment horizontal="center"/>
    </xf>
    <xf numFmtId="164" fontId="3" fillId="0" borderId="45" xfId="4" applyNumberFormat="1" applyFont="1" applyBorder="1" applyAlignment="1">
      <alignment horizontal="center"/>
    </xf>
    <xf numFmtId="2" fontId="4" fillId="0" borderId="21" xfId="4" applyNumberFormat="1" applyFont="1" applyBorder="1" applyAlignment="1">
      <alignment horizontal="right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3" fillId="0" borderId="43" xfId="0" applyFont="1" applyBorder="1" applyAlignment="1">
      <alignment horizontal="center"/>
    </xf>
    <xf numFmtId="0" fontId="0" fillId="0" borderId="43" xfId="0" applyBorder="1" applyAlignment="1"/>
    <xf numFmtId="0" fontId="3" fillId="0" borderId="2" xfId="0" applyFont="1" applyBorder="1" applyAlignment="1">
      <alignment horizontal="left"/>
    </xf>
    <xf numFmtId="0" fontId="4" fillId="2" borderId="27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34" xfId="4" applyFont="1" applyFill="1" applyBorder="1" applyAlignment="1">
      <alignment vertical="center" wrapText="1"/>
    </xf>
    <xf numFmtId="0" fontId="4" fillId="2" borderId="28" xfId="4" applyFont="1" applyFill="1" applyBorder="1" applyAlignment="1">
      <alignment vertical="center" wrapText="1"/>
    </xf>
    <xf numFmtId="0" fontId="4" fillId="2" borderId="27" xfId="4" applyFont="1" applyFill="1" applyBorder="1" applyAlignment="1">
      <alignment vertical="center" wrapText="1"/>
    </xf>
    <xf numFmtId="0" fontId="4" fillId="0" borderId="2" xfId="4" applyFont="1" applyBorder="1" applyAlignment="1">
      <alignment horizontal="left"/>
    </xf>
    <xf numFmtId="0" fontId="13" fillId="0" borderId="0" xfId="4" applyFont="1" applyAlignment="1">
      <alignment horizontal="right"/>
    </xf>
    <xf numFmtId="0" fontId="4" fillId="0" borderId="24" xfId="4" applyFont="1" applyBorder="1" applyAlignment="1">
      <alignment horizontal="center" vertical="center"/>
    </xf>
    <xf numFmtId="0" fontId="4" fillId="0" borderId="25" xfId="4" applyFont="1" applyBorder="1" applyAlignment="1">
      <alignment horizontal="center" vertical="center"/>
    </xf>
    <xf numFmtId="0" fontId="4" fillId="0" borderId="23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0" borderId="25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2" borderId="14" xfId="4" applyFont="1" applyFill="1" applyBorder="1" applyAlignment="1">
      <alignment wrapText="1"/>
    </xf>
    <xf numFmtId="0" fontId="3" fillId="0" borderId="0" xfId="4" applyFont="1" applyAlignment="1">
      <alignment horizontal="center"/>
    </xf>
    <xf numFmtId="0" fontId="3" fillId="0" borderId="0" xfId="0" applyFont="1" applyAlignment="1"/>
    <xf numFmtId="0" fontId="3" fillId="0" borderId="43" xfId="4" applyFont="1" applyBorder="1" applyAlignment="1">
      <alignment horizontal="center"/>
    </xf>
    <xf numFmtId="0" fontId="3" fillId="0" borderId="43" xfId="0" applyFont="1" applyBorder="1" applyAlignment="1"/>
    <xf numFmtId="3" fontId="3" fillId="0" borderId="9" xfId="4" applyNumberFormat="1" applyFont="1" applyFill="1" applyBorder="1" applyAlignment="1">
      <alignment horizontal="center"/>
    </xf>
  </cellXfs>
  <cellStyles count="5">
    <cellStyle name="Ezres" xfId="1" builtinId="3"/>
    <cellStyle name="Ezres 2" xfId="3"/>
    <cellStyle name="Normál" xfId="0" builtinId="0"/>
    <cellStyle name="Normál 2" xfId="2"/>
    <cellStyle name="Normál 2 2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FulopSzilvia/Documents/K%20F%20SZILVIA/K&#214;Z&#214;S%20HIVATAL/K&#246;lts&#233;gvet&#233;s%202025/Lakoss&#225;gsz&#225;m-t&#225;mogat&#225;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kosság"/>
      <sheetName val="Kiadások"/>
    </sheetNames>
    <sheetDataSet>
      <sheetData sheetId="0" refreshError="1">
        <row r="8">
          <cell r="D8">
            <v>8195142.9107656879</v>
          </cell>
        </row>
        <row r="9">
          <cell r="D9">
            <v>3247132.0967184803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Normal="100" zoomScaleSheetLayoutView="110" workbookViewId="0">
      <selection activeCell="F20" sqref="F20"/>
    </sheetView>
  </sheetViews>
  <sheetFormatPr defaultColWidth="8.88671875" defaultRowHeight="15.65" x14ac:dyDescent="0.25"/>
  <cols>
    <col min="1" max="1" width="3.6640625" customWidth="1"/>
    <col min="2" max="2" width="3.44140625" customWidth="1"/>
    <col min="3" max="3" width="4.109375" customWidth="1"/>
    <col min="4" max="4" width="45.6640625" customWidth="1"/>
    <col min="5" max="5" width="17.77734375" customWidth="1"/>
    <col min="6" max="6" width="17.88671875" customWidth="1"/>
  </cols>
  <sheetData>
    <row r="1" spans="1:6" s="1" customFormat="1" x14ac:dyDescent="0.25">
      <c r="B1" s="126"/>
      <c r="C1" s="126"/>
      <c r="D1" s="126"/>
    </row>
    <row r="2" spans="1:6" s="2" customFormat="1" x14ac:dyDescent="0.25">
      <c r="A2" s="131" t="s">
        <v>0</v>
      </c>
      <c r="B2" s="132"/>
      <c r="C2" s="132"/>
      <c r="D2" s="132"/>
      <c r="E2" s="132"/>
      <c r="F2" s="132"/>
    </row>
    <row r="3" spans="1:6" s="2" customFormat="1" ht="21.75" customHeight="1" x14ac:dyDescent="0.25">
      <c r="A3" s="131" t="s">
        <v>214</v>
      </c>
      <c r="B3" s="132"/>
      <c r="C3" s="132"/>
      <c r="D3" s="132"/>
      <c r="E3" s="132"/>
      <c r="F3" s="132"/>
    </row>
    <row r="4" spans="1:6" s="2" customFormat="1" ht="21.75" customHeight="1" x14ac:dyDescent="0.25">
      <c r="B4" s="3"/>
      <c r="C4" s="3"/>
      <c r="D4" s="3"/>
      <c r="E4" s="3"/>
    </row>
    <row r="5" spans="1:6" s="2" customFormat="1" ht="21.75" customHeight="1" x14ac:dyDescent="0.25">
      <c r="A5" s="35" t="s">
        <v>130</v>
      </c>
      <c r="B5" s="101" t="s">
        <v>146</v>
      </c>
      <c r="C5" s="101" t="s">
        <v>147</v>
      </c>
      <c r="D5" s="101" t="s">
        <v>148</v>
      </c>
      <c r="E5" s="101" t="s">
        <v>149</v>
      </c>
      <c r="F5" s="101" t="s">
        <v>150</v>
      </c>
    </row>
    <row r="6" spans="1:6" s="2" customFormat="1" ht="21.75" customHeight="1" x14ac:dyDescent="0.25">
      <c r="A6" s="36" t="s">
        <v>131</v>
      </c>
      <c r="B6" s="127" t="s">
        <v>1</v>
      </c>
      <c r="C6" s="128"/>
      <c r="D6" s="128"/>
      <c r="E6" s="37" t="s">
        <v>2</v>
      </c>
      <c r="F6" s="37" t="s">
        <v>2</v>
      </c>
    </row>
    <row r="7" spans="1:6" s="2" customFormat="1" ht="21.75" customHeight="1" x14ac:dyDescent="0.25">
      <c r="A7" s="36" t="s">
        <v>132</v>
      </c>
      <c r="B7" s="129"/>
      <c r="C7" s="130"/>
      <c r="D7" s="130"/>
      <c r="E7" s="31" t="s">
        <v>108</v>
      </c>
      <c r="F7" s="31" t="s">
        <v>216</v>
      </c>
    </row>
    <row r="8" spans="1:6" s="2" customFormat="1" ht="30.1" customHeight="1" x14ac:dyDescent="0.25">
      <c r="A8" s="36" t="s">
        <v>133</v>
      </c>
      <c r="B8" s="5"/>
      <c r="C8" s="5" t="s">
        <v>3</v>
      </c>
      <c r="D8" s="5"/>
      <c r="E8" s="6">
        <f>SUM(E9:E11)</f>
        <v>147682452.00748417</v>
      </c>
      <c r="F8" s="6">
        <f>SUM(F9:F11)</f>
        <v>152137668.00748417</v>
      </c>
    </row>
    <row r="9" spans="1:6" s="2" customFormat="1" ht="18" customHeight="1" x14ac:dyDescent="0.25">
      <c r="A9" s="36" t="s">
        <v>134</v>
      </c>
      <c r="B9" s="2" t="s">
        <v>4</v>
      </c>
      <c r="C9" s="2" t="s">
        <v>5</v>
      </c>
      <c r="E9" s="7">
        <f>Bevételek!G27</f>
        <v>2500000</v>
      </c>
      <c r="F9" s="7">
        <f>Bevételek!H27</f>
        <v>2656000</v>
      </c>
    </row>
    <row r="10" spans="1:6" s="2" customFormat="1" ht="16.5" customHeight="1" x14ac:dyDescent="0.25">
      <c r="A10" s="36" t="s">
        <v>135</v>
      </c>
      <c r="B10" s="2" t="s">
        <v>6</v>
      </c>
      <c r="C10" s="2" t="s">
        <v>7</v>
      </c>
      <c r="E10" s="7">
        <f>Bevételek!G28</f>
        <v>1000</v>
      </c>
      <c r="F10" s="7">
        <f>Bevételek!H28</f>
        <v>26360</v>
      </c>
    </row>
    <row r="11" spans="1:6" s="2" customFormat="1" ht="16.5" customHeight="1" x14ac:dyDescent="0.25">
      <c r="A11" s="36" t="s">
        <v>136</v>
      </c>
      <c r="B11" s="2" t="s">
        <v>8</v>
      </c>
      <c r="C11" s="2" t="s">
        <v>9</v>
      </c>
      <c r="E11" s="7">
        <f>Bevételek!G29</f>
        <v>145181452.00748417</v>
      </c>
      <c r="F11" s="7">
        <f>Bevételek!H29</f>
        <v>149455308.00748417</v>
      </c>
    </row>
    <row r="12" spans="1:6" s="2" customFormat="1" ht="29.25" customHeight="1" x14ac:dyDescent="0.25">
      <c r="A12" s="36" t="s">
        <v>137</v>
      </c>
      <c r="B12" s="8" t="s">
        <v>10</v>
      </c>
      <c r="C12" s="8"/>
      <c r="D12" s="8"/>
      <c r="E12" s="9">
        <f>SUM(E8)</f>
        <v>147682452.00748417</v>
      </c>
      <c r="F12" s="9">
        <f>SUM(F8)</f>
        <v>152137668.00748417</v>
      </c>
    </row>
    <row r="13" spans="1:6" s="2" customFormat="1" ht="36.700000000000003" customHeight="1" x14ac:dyDescent="0.25">
      <c r="A13" s="36" t="s">
        <v>138</v>
      </c>
      <c r="B13" s="5"/>
      <c r="C13" s="5" t="s">
        <v>11</v>
      </c>
      <c r="D13" s="5"/>
      <c r="E13" s="6">
        <f>SUM(E14:E18)</f>
        <v>147682452.07999998</v>
      </c>
      <c r="F13" s="6">
        <f>SUM(F14:F18)</f>
        <v>152137668.03999999</v>
      </c>
    </row>
    <row r="14" spans="1:6" s="2" customFormat="1" ht="18" customHeight="1" x14ac:dyDescent="0.25">
      <c r="A14" s="36" t="s">
        <v>139</v>
      </c>
      <c r="B14" s="2" t="s">
        <v>12</v>
      </c>
      <c r="C14" s="2" t="s">
        <v>13</v>
      </c>
      <c r="E14" s="7">
        <f>Kiadások!G68</f>
        <v>107679316</v>
      </c>
      <c r="F14" s="7">
        <f>Kiadások!H68</f>
        <v>113577693</v>
      </c>
    </row>
    <row r="15" spans="1:6" s="2" customFormat="1" ht="18" customHeight="1" x14ac:dyDescent="0.25">
      <c r="A15" s="36" t="s">
        <v>140</v>
      </c>
      <c r="B15" s="2" t="s">
        <v>14</v>
      </c>
      <c r="C15" s="2" t="s">
        <v>15</v>
      </c>
      <c r="E15" s="7">
        <f>Kiadások!G69</f>
        <v>14368311.08</v>
      </c>
      <c r="F15" s="7">
        <f>Kiadások!H69</f>
        <v>15278273.039999999</v>
      </c>
    </row>
    <row r="16" spans="1:6" s="2" customFormat="1" ht="16.5" customHeight="1" x14ac:dyDescent="0.25">
      <c r="A16" s="36" t="s">
        <v>141</v>
      </c>
      <c r="B16" s="2" t="s">
        <v>16</v>
      </c>
      <c r="C16" s="2" t="s">
        <v>17</v>
      </c>
      <c r="E16" s="7">
        <f>Kiadások!G70</f>
        <v>18360772</v>
      </c>
      <c r="F16" s="7">
        <f>Kiadások!H70</f>
        <v>16007649</v>
      </c>
    </row>
    <row r="17" spans="1:6" s="2" customFormat="1" ht="16.5" customHeight="1" x14ac:dyDescent="0.25">
      <c r="A17" s="36" t="s">
        <v>142</v>
      </c>
      <c r="B17" s="2" t="s">
        <v>18</v>
      </c>
      <c r="C17" s="125" t="s">
        <v>19</v>
      </c>
      <c r="D17" s="125"/>
      <c r="E17" s="7">
        <f>Kiadások!G71</f>
        <v>6512053</v>
      </c>
      <c r="F17" s="7">
        <f>Kiadások!H71</f>
        <v>6512053</v>
      </c>
    </row>
    <row r="18" spans="1:6" s="2" customFormat="1" ht="16.5" customHeight="1" x14ac:dyDescent="0.25">
      <c r="A18" s="36" t="s">
        <v>143</v>
      </c>
      <c r="B18" s="2" t="s">
        <v>121</v>
      </c>
      <c r="C18" s="125" t="s">
        <v>115</v>
      </c>
      <c r="D18" s="125"/>
      <c r="E18" s="7">
        <f>Kiadások!G72</f>
        <v>762000</v>
      </c>
      <c r="F18" s="7">
        <f>Kiadások!H72</f>
        <v>762000</v>
      </c>
    </row>
    <row r="19" spans="1:6" s="2" customFormat="1" ht="30.75" customHeight="1" x14ac:dyDescent="0.25">
      <c r="A19" s="36" t="s">
        <v>144</v>
      </c>
      <c r="B19" s="8" t="s">
        <v>20</v>
      </c>
      <c r="C19" s="8"/>
      <c r="D19" s="8"/>
      <c r="E19" s="9">
        <f>SUM(E13)</f>
        <v>147682452.07999998</v>
      </c>
      <c r="F19" s="9">
        <f>SUM(F13)</f>
        <v>152137668.03999999</v>
      </c>
    </row>
    <row r="20" spans="1:6" s="2" customFormat="1" ht="15.8" customHeight="1" x14ac:dyDescent="0.25">
      <c r="B20" s="5"/>
      <c r="C20" s="5"/>
      <c r="D20" s="5"/>
      <c r="E20" s="10"/>
      <c r="F20" s="10"/>
    </row>
    <row r="21" spans="1:6" s="2" customFormat="1" x14ac:dyDescent="0.25">
      <c r="E21" s="110"/>
      <c r="F21" s="111"/>
    </row>
    <row r="22" spans="1:6" s="2" customFormat="1" x14ac:dyDescent="0.25"/>
  </sheetData>
  <sheetProtection selectLockedCells="1" selectUnlockedCells="1"/>
  <mergeCells count="6">
    <mergeCell ref="C18:D18"/>
    <mergeCell ref="B1:D1"/>
    <mergeCell ref="B6:D7"/>
    <mergeCell ref="C17:D17"/>
    <mergeCell ref="A2:F2"/>
    <mergeCell ref="A3:F3"/>
  </mergeCells>
  <printOptions headings="1" gridLines="1"/>
  <pageMargins left="0.74791666666666667" right="0.74791666666666667" top="0.98402777777777772" bottom="0.98402777777777772" header="0.51180555555555551" footer="0.51180555555555551"/>
  <pageSetup paperSize="9" scale="83" firstPageNumber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view="pageBreakPreview" zoomScaleNormal="100" zoomScaleSheetLayoutView="100" workbookViewId="0">
      <selection activeCell="H9" sqref="H9"/>
    </sheetView>
  </sheetViews>
  <sheetFormatPr defaultColWidth="8.88671875" defaultRowHeight="15.65" x14ac:dyDescent="0.25"/>
  <cols>
    <col min="1" max="1" width="3.6640625" style="3" customWidth="1"/>
    <col min="2" max="2" width="4" customWidth="1"/>
    <col min="3" max="3" width="5.5546875" customWidth="1"/>
    <col min="4" max="5" width="6" customWidth="1"/>
    <col min="6" max="6" width="43.88671875" customWidth="1"/>
    <col min="7" max="7" width="17.33203125" style="11" customWidth="1"/>
    <col min="8" max="8" width="17.21875" customWidth="1"/>
  </cols>
  <sheetData>
    <row r="1" spans="1:9" s="2" customFormat="1" ht="21.75" customHeight="1" x14ac:dyDescent="0.25">
      <c r="A1" s="131" t="s">
        <v>0</v>
      </c>
      <c r="B1" s="132"/>
      <c r="C1" s="132"/>
      <c r="D1" s="132"/>
      <c r="E1" s="132"/>
      <c r="F1" s="132"/>
      <c r="G1" s="132"/>
      <c r="H1" s="132"/>
    </row>
    <row r="2" spans="1:9" s="2" customFormat="1" ht="23.3" customHeight="1" x14ac:dyDescent="0.25">
      <c r="A2" s="131" t="s">
        <v>219</v>
      </c>
      <c r="B2" s="132"/>
      <c r="C2" s="132"/>
      <c r="D2" s="132"/>
      <c r="E2" s="132"/>
      <c r="F2" s="132"/>
      <c r="G2" s="132"/>
      <c r="H2" s="132"/>
    </row>
    <row r="3" spans="1:9" s="2" customFormat="1" ht="27" customHeight="1" x14ac:dyDescent="0.25">
      <c r="A3" s="133" t="s">
        <v>21</v>
      </c>
      <c r="B3" s="134"/>
      <c r="C3" s="134"/>
      <c r="D3" s="134"/>
      <c r="E3" s="134"/>
      <c r="F3" s="134"/>
      <c r="G3" s="134"/>
      <c r="H3" s="134"/>
    </row>
    <row r="4" spans="1:9" s="2" customFormat="1" ht="20.25" customHeight="1" x14ac:dyDescent="0.25">
      <c r="A4" s="35" t="s">
        <v>151</v>
      </c>
      <c r="B4" s="101" t="s">
        <v>146</v>
      </c>
      <c r="C4" s="101" t="s">
        <v>147</v>
      </c>
      <c r="D4" s="101" t="s">
        <v>148</v>
      </c>
      <c r="E4" s="101" t="s">
        <v>149</v>
      </c>
      <c r="F4" s="101" t="s">
        <v>150</v>
      </c>
      <c r="G4" s="101" t="s">
        <v>213</v>
      </c>
      <c r="H4" s="101" t="s">
        <v>215</v>
      </c>
    </row>
    <row r="5" spans="1:9" s="5" customFormat="1" ht="29.25" customHeight="1" x14ac:dyDescent="0.25">
      <c r="A5" s="38" t="s">
        <v>131</v>
      </c>
      <c r="B5" s="138" t="s">
        <v>22</v>
      </c>
      <c r="C5" s="138"/>
      <c r="D5" s="138"/>
      <c r="E5" s="138"/>
      <c r="F5" s="138"/>
      <c r="G5" s="42" t="s">
        <v>2</v>
      </c>
      <c r="H5" s="42" t="s">
        <v>2</v>
      </c>
    </row>
    <row r="6" spans="1:9" s="5" customFormat="1" ht="16.5" customHeight="1" x14ac:dyDescent="0.25">
      <c r="A6" s="38" t="s">
        <v>132</v>
      </c>
      <c r="B6" s="139"/>
      <c r="C6" s="140"/>
      <c r="D6" s="140"/>
      <c r="E6" s="140"/>
      <c r="F6" s="140"/>
      <c r="G6" s="4" t="s">
        <v>108</v>
      </c>
      <c r="H6" s="4" t="s">
        <v>216</v>
      </c>
    </row>
    <row r="7" spans="1:9" s="5" customFormat="1" ht="35" customHeight="1" x14ac:dyDescent="0.25">
      <c r="A7" s="38" t="s">
        <v>133</v>
      </c>
      <c r="B7" s="136" t="s">
        <v>23</v>
      </c>
      <c r="C7" s="137"/>
      <c r="D7" s="137"/>
      <c r="E7" s="137"/>
      <c r="F7" s="137"/>
      <c r="G7" s="29">
        <f>G8+G10</f>
        <v>2501000</v>
      </c>
      <c r="H7" s="29">
        <f>H8+H10</f>
        <v>2682360</v>
      </c>
    </row>
    <row r="8" spans="1:9" s="5" customFormat="1" ht="18" customHeight="1" x14ac:dyDescent="0.25">
      <c r="A8" s="38" t="s">
        <v>134</v>
      </c>
      <c r="B8" s="5" t="s">
        <v>4</v>
      </c>
      <c r="C8" s="5" t="s">
        <v>24</v>
      </c>
      <c r="F8" s="12"/>
      <c r="G8" s="13">
        <f>G9</f>
        <v>2500000</v>
      </c>
      <c r="H8" s="13">
        <f>H9</f>
        <v>2656000</v>
      </c>
    </row>
    <row r="9" spans="1:9" s="2" customFormat="1" ht="18" customHeight="1" x14ac:dyDescent="0.25">
      <c r="A9" s="38" t="s">
        <v>135</v>
      </c>
      <c r="C9" s="2" t="s">
        <v>25</v>
      </c>
      <c r="D9" s="2" t="s">
        <v>26</v>
      </c>
      <c r="F9" s="14"/>
      <c r="G9" s="15">
        <f>2006000+494000</f>
        <v>2500000</v>
      </c>
      <c r="H9" s="15">
        <f>2006000+650000</f>
        <v>2656000</v>
      </c>
      <c r="I9" s="10"/>
    </row>
    <row r="10" spans="1:9" s="5" customFormat="1" ht="18" customHeight="1" x14ac:dyDescent="0.25">
      <c r="A10" s="38" t="s">
        <v>136</v>
      </c>
      <c r="B10" s="5" t="s">
        <v>6</v>
      </c>
      <c r="C10" s="5" t="s">
        <v>7</v>
      </c>
      <c r="F10" s="12"/>
      <c r="G10" s="16">
        <f>SUM(G11:G12)</f>
        <v>1000</v>
      </c>
      <c r="H10" s="16">
        <f>SUM(H11:H12)</f>
        <v>26360</v>
      </c>
    </row>
    <row r="11" spans="1:9" s="2" customFormat="1" ht="18" customHeight="1" x14ac:dyDescent="0.25">
      <c r="A11" s="38" t="s">
        <v>137</v>
      </c>
      <c r="C11" s="2" t="s">
        <v>27</v>
      </c>
      <c r="D11" s="135" t="s">
        <v>28</v>
      </c>
      <c r="E11" s="135"/>
      <c r="F11" s="135"/>
      <c r="G11" s="15">
        <v>1000</v>
      </c>
      <c r="H11" s="15">
        <v>1000</v>
      </c>
    </row>
    <row r="12" spans="1:9" s="2" customFormat="1" ht="18" customHeight="1" x14ac:dyDescent="0.25">
      <c r="A12" s="38" t="s">
        <v>138</v>
      </c>
      <c r="C12" s="2" t="s">
        <v>29</v>
      </c>
      <c r="D12" s="18" t="s">
        <v>30</v>
      </c>
      <c r="E12" s="18"/>
      <c r="F12" s="17"/>
      <c r="G12" s="15">
        <v>0</v>
      </c>
      <c r="H12" s="15">
        <v>25360</v>
      </c>
    </row>
    <row r="13" spans="1:9" s="2" customFormat="1" ht="36" customHeight="1" x14ac:dyDescent="0.25">
      <c r="A13" s="38" t="s">
        <v>139</v>
      </c>
      <c r="B13" s="136" t="s">
        <v>31</v>
      </c>
      <c r="C13" s="137"/>
      <c r="D13" s="137"/>
      <c r="E13" s="137"/>
      <c r="F13" s="137"/>
      <c r="G13" s="29">
        <f t="shared" ref="G13:H14" si="0">G14</f>
        <v>145181452.00748417</v>
      </c>
      <c r="H13" s="29">
        <f t="shared" si="0"/>
        <v>149455308.00748417</v>
      </c>
    </row>
    <row r="14" spans="1:9" s="2" customFormat="1" ht="18" customHeight="1" x14ac:dyDescent="0.25">
      <c r="A14" s="38" t="s">
        <v>140</v>
      </c>
      <c r="B14" s="5" t="s">
        <v>8</v>
      </c>
      <c r="C14" s="5" t="s">
        <v>9</v>
      </c>
      <c r="D14" s="5"/>
      <c r="E14" s="5"/>
      <c r="F14" s="12"/>
      <c r="G14" s="20">
        <f t="shared" si="0"/>
        <v>145181452.00748417</v>
      </c>
      <c r="H14" s="20">
        <f t="shared" si="0"/>
        <v>149455308.00748417</v>
      </c>
    </row>
    <row r="15" spans="1:9" s="2" customFormat="1" ht="18" customHeight="1" x14ac:dyDescent="0.25">
      <c r="A15" s="38" t="s">
        <v>141</v>
      </c>
      <c r="B15" s="5"/>
      <c r="C15" s="2" t="s">
        <v>32</v>
      </c>
      <c r="D15" s="2" t="s">
        <v>33</v>
      </c>
      <c r="F15" s="14"/>
      <c r="G15" s="21">
        <f>G16+G17</f>
        <v>145181452.00748417</v>
      </c>
      <c r="H15" s="21">
        <f>H16+H17</f>
        <v>149455308.00748417</v>
      </c>
    </row>
    <row r="16" spans="1:9" s="2" customFormat="1" ht="18" customHeight="1" x14ac:dyDescent="0.25">
      <c r="A16" s="38" t="s">
        <v>142</v>
      </c>
      <c r="B16" s="19"/>
      <c r="C16" s="18"/>
      <c r="D16" s="2" t="s">
        <v>34</v>
      </c>
      <c r="E16" s="5"/>
      <c r="F16" s="12"/>
      <c r="G16" s="22">
        <v>21901408</v>
      </c>
      <c r="H16" s="22">
        <v>21901408</v>
      </c>
    </row>
    <row r="17" spans="1:8" s="2" customFormat="1" ht="18" customHeight="1" x14ac:dyDescent="0.25">
      <c r="A17" s="38" t="s">
        <v>143</v>
      </c>
      <c r="D17" s="2" t="s">
        <v>35</v>
      </c>
      <c r="E17" s="2" t="s">
        <v>36</v>
      </c>
      <c r="F17" s="14"/>
      <c r="G17" s="22">
        <f>SUM(G18:G25)</f>
        <v>123280044.00748417</v>
      </c>
      <c r="H17" s="22">
        <f>SUM(H18:H25)</f>
        <v>127553900.00748417</v>
      </c>
    </row>
    <row r="18" spans="1:8" s="2" customFormat="1" ht="18" customHeight="1" x14ac:dyDescent="0.25">
      <c r="A18" s="38" t="s">
        <v>144</v>
      </c>
      <c r="F18" s="14" t="s">
        <v>37</v>
      </c>
      <c r="G18" s="22">
        <f>55252600+881391</f>
        <v>56133991</v>
      </c>
      <c r="H18" s="22">
        <f>56133991+4273856</f>
        <v>60407847</v>
      </c>
    </row>
    <row r="19" spans="1:8" s="2" customFormat="1" ht="18" customHeight="1" x14ac:dyDescent="0.25">
      <c r="A19" s="38" t="s">
        <v>145</v>
      </c>
      <c r="F19" s="17" t="s">
        <v>38</v>
      </c>
      <c r="G19" s="22">
        <v>26479589</v>
      </c>
      <c r="H19" s="22">
        <v>26479589</v>
      </c>
    </row>
    <row r="20" spans="1:8" s="2" customFormat="1" ht="18" customHeight="1" x14ac:dyDescent="0.25">
      <c r="A20" s="38" t="s">
        <v>152</v>
      </c>
      <c r="F20" s="17" t="s">
        <v>120</v>
      </c>
      <c r="G20" s="22">
        <v>2203411</v>
      </c>
      <c r="H20" s="22">
        <v>2203411</v>
      </c>
    </row>
    <row r="21" spans="1:8" s="2" customFormat="1" ht="18" customHeight="1" x14ac:dyDescent="0.25">
      <c r="A21" s="38" t="s">
        <v>153</v>
      </c>
      <c r="F21" s="17" t="s">
        <v>39</v>
      </c>
      <c r="G21" s="22">
        <v>8543050</v>
      </c>
      <c r="H21" s="22">
        <v>8543050</v>
      </c>
    </row>
    <row r="22" spans="1:8" s="2" customFormat="1" ht="18" customHeight="1" x14ac:dyDescent="0.25">
      <c r="A22" s="38" t="s">
        <v>154</v>
      </c>
      <c r="F22" s="17" t="s">
        <v>40</v>
      </c>
      <c r="G22" s="22">
        <v>13336435</v>
      </c>
      <c r="H22" s="22">
        <v>13336435</v>
      </c>
    </row>
    <row r="23" spans="1:8" s="2" customFormat="1" ht="18" customHeight="1" x14ac:dyDescent="0.25">
      <c r="A23" s="38" t="s">
        <v>155</v>
      </c>
      <c r="F23" s="17" t="s">
        <v>42</v>
      </c>
      <c r="G23" s="22">
        <v>5141293</v>
      </c>
      <c r="H23" s="22">
        <v>5141293</v>
      </c>
    </row>
    <row r="24" spans="1:8" s="2" customFormat="1" ht="18" customHeight="1" x14ac:dyDescent="0.25">
      <c r="A24" s="38" t="s">
        <v>156</v>
      </c>
      <c r="F24" s="17" t="s">
        <v>41</v>
      </c>
      <c r="G24" s="22">
        <f>[1]Lakosság!$D$8</f>
        <v>8195142.9107656879</v>
      </c>
      <c r="H24" s="22">
        <f>[1]Lakosság!$D$8</f>
        <v>8195142.9107656879</v>
      </c>
    </row>
    <row r="25" spans="1:8" s="2" customFormat="1" ht="18" customHeight="1" x14ac:dyDescent="0.25">
      <c r="A25" s="38" t="s">
        <v>157</v>
      </c>
      <c r="F25" s="17" t="s">
        <v>43</v>
      </c>
      <c r="G25" s="22">
        <f>[1]Lakosság!$D$9</f>
        <v>3247132.0967184803</v>
      </c>
      <c r="H25" s="22">
        <f>[1]Lakosság!$D$9</f>
        <v>3247132.0967184803</v>
      </c>
    </row>
    <row r="26" spans="1:8" s="2" customFormat="1" ht="20.399999999999999" customHeight="1" x14ac:dyDescent="0.25">
      <c r="A26" s="38" t="s">
        <v>159</v>
      </c>
      <c r="B26" s="39" t="s">
        <v>44</v>
      </c>
      <c r="C26" s="26"/>
      <c r="D26" s="26"/>
      <c r="E26" s="26"/>
      <c r="F26" s="27"/>
      <c r="G26" s="104">
        <f>G7+G13</f>
        <v>147682452.00748417</v>
      </c>
      <c r="H26" s="104">
        <f>H7+H13</f>
        <v>152137668.00748417</v>
      </c>
    </row>
    <row r="27" spans="1:8" s="2" customFormat="1" ht="18" customHeight="1" x14ac:dyDescent="0.25">
      <c r="A27" s="38" t="s">
        <v>160</v>
      </c>
      <c r="B27" s="19" t="s">
        <v>4</v>
      </c>
      <c r="C27" s="5" t="s">
        <v>5</v>
      </c>
      <c r="D27" s="19"/>
      <c r="E27" s="23"/>
      <c r="F27" s="20"/>
      <c r="G27" s="24">
        <f>G8</f>
        <v>2500000</v>
      </c>
      <c r="H27" s="24">
        <f>H8</f>
        <v>2656000</v>
      </c>
    </row>
    <row r="28" spans="1:8" s="2" customFormat="1" ht="18" customHeight="1" x14ac:dyDescent="0.25">
      <c r="A28" s="38" t="s">
        <v>161</v>
      </c>
      <c r="B28" s="5" t="s">
        <v>6</v>
      </c>
      <c r="C28" s="5" t="s">
        <v>7</v>
      </c>
      <c r="D28" s="5"/>
      <c r="E28" s="5"/>
      <c r="F28" s="5"/>
      <c r="G28" s="24">
        <f>G10</f>
        <v>1000</v>
      </c>
      <c r="H28" s="24">
        <f>H10</f>
        <v>26360</v>
      </c>
    </row>
    <row r="29" spans="1:8" s="2" customFormat="1" ht="18" customHeight="1" x14ac:dyDescent="0.25">
      <c r="A29" s="38" t="s">
        <v>162</v>
      </c>
      <c r="B29" s="5" t="s">
        <v>8</v>
      </c>
      <c r="C29" s="5" t="s">
        <v>9</v>
      </c>
      <c r="D29" s="5"/>
      <c r="E29" s="5"/>
      <c r="F29" s="19"/>
      <c r="G29" s="25">
        <f>G14</f>
        <v>145181452.00748417</v>
      </c>
      <c r="H29" s="25">
        <f>H14</f>
        <v>149455308.00748417</v>
      </c>
    </row>
    <row r="30" spans="1:8" s="2" customFormat="1" ht="21.6" customHeight="1" x14ac:dyDescent="0.25">
      <c r="A30" s="38" t="s">
        <v>163</v>
      </c>
      <c r="B30" s="40" t="s">
        <v>10</v>
      </c>
      <c r="C30" s="28"/>
      <c r="D30" s="28"/>
      <c r="E30" s="28"/>
      <c r="F30" s="28"/>
      <c r="G30" s="105">
        <f>SUM(G27:G29)</f>
        <v>147682452.00748417</v>
      </c>
      <c r="H30" s="105">
        <f>SUM(H27:H29)</f>
        <v>152137668.00748417</v>
      </c>
    </row>
    <row r="31" spans="1:8" s="2" customFormat="1" ht="18" customHeight="1" x14ac:dyDescent="0.25">
      <c r="A31" s="3"/>
      <c r="B31" s="1"/>
      <c r="C31" s="1"/>
      <c r="D31" s="1"/>
      <c r="E31" s="1"/>
      <c r="F31" s="1"/>
      <c r="G31" s="30"/>
      <c r="H31" s="10"/>
    </row>
    <row r="32" spans="1:8" s="2" customFormat="1" ht="18" customHeight="1" x14ac:dyDescent="0.25">
      <c r="A32" s="3"/>
      <c r="G32" s="32"/>
    </row>
    <row r="33" spans="1:7" s="2" customFormat="1" ht="18" customHeight="1" x14ac:dyDescent="0.25">
      <c r="A33" s="3"/>
      <c r="G33" s="33"/>
    </row>
    <row r="34" spans="1:7" s="2" customFormat="1" ht="18" customHeight="1" x14ac:dyDescent="0.25">
      <c r="A34" s="3"/>
      <c r="B34"/>
      <c r="C34"/>
      <c r="D34"/>
      <c r="E34"/>
      <c r="F34"/>
      <c r="G34" s="34"/>
    </row>
    <row r="35" spans="1:7" s="2" customFormat="1" ht="18" customHeight="1" x14ac:dyDescent="0.25">
      <c r="A35" s="3"/>
      <c r="B35"/>
      <c r="C35"/>
      <c r="D35"/>
      <c r="E35"/>
      <c r="F35"/>
      <c r="G35" s="11"/>
    </row>
    <row r="36" spans="1:7" s="2" customFormat="1" ht="18" customHeight="1" x14ac:dyDescent="0.25">
      <c r="A36" s="3"/>
      <c r="B36"/>
      <c r="C36"/>
      <c r="D36"/>
      <c r="E36"/>
      <c r="F36"/>
      <c r="G36" s="11"/>
    </row>
    <row r="37" spans="1:7" s="2" customFormat="1" ht="18" customHeight="1" x14ac:dyDescent="0.25">
      <c r="A37" s="3"/>
      <c r="B37"/>
      <c r="C37"/>
      <c r="D37"/>
      <c r="E37"/>
      <c r="F37"/>
      <c r="G37" s="11"/>
    </row>
    <row r="38" spans="1:7" s="2" customFormat="1" ht="18" customHeight="1" x14ac:dyDescent="0.25">
      <c r="A38" s="3"/>
      <c r="B38"/>
      <c r="C38"/>
      <c r="D38"/>
      <c r="E38"/>
      <c r="F38"/>
      <c r="G38" s="11"/>
    </row>
    <row r="39" spans="1:7" s="5" customFormat="1" x14ac:dyDescent="0.25">
      <c r="A39" s="3"/>
      <c r="B39"/>
      <c r="C39"/>
      <c r="D39"/>
      <c r="E39"/>
      <c r="F39"/>
      <c r="G39" s="11"/>
    </row>
    <row r="40" spans="1:7" s="1" customFormat="1" x14ac:dyDescent="0.25">
      <c r="A40" s="41"/>
      <c r="B40"/>
      <c r="C40"/>
      <c r="D40"/>
      <c r="E40"/>
      <c r="F40"/>
      <c r="G40" s="11"/>
    </row>
    <row r="41" spans="1:7" s="2" customFormat="1" x14ac:dyDescent="0.25">
      <c r="A41" s="3"/>
      <c r="B41"/>
      <c r="C41"/>
      <c r="D41"/>
      <c r="E41"/>
      <c r="F41"/>
      <c r="G41" s="11"/>
    </row>
    <row r="42" spans="1:7" s="2" customFormat="1" x14ac:dyDescent="0.25">
      <c r="A42" s="3"/>
      <c r="B42"/>
      <c r="C42"/>
      <c r="D42"/>
      <c r="E42"/>
      <c r="F42"/>
      <c r="G42" s="11"/>
    </row>
  </sheetData>
  <sheetProtection selectLockedCells="1" selectUnlockedCells="1"/>
  <mergeCells count="7">
    <mergeCell ref="A1:H1"/>
    <mergeCell ref="A2:H2"/>
    <mergeCell ref="A3:H3"/>
    <mergeCell ref="D11:F11"/>
    <mergeCell ref="B13:F13"/>
    <mergeCell ref="B5:F6"/>
    <mergeCell ref="B7:F7"/>
  </mergeCells>
  <printOptions headings="1" gridLines="1"/>
  <pageMargins left="0.7" right="0.7" top="0.75" bottom="0.75" header="0.51180555555555551" footer="0.51180555555555551"/>
  <pageSetup paperSize="9" scale="76" firstPageNumber="0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view="pageBreakPreview" topLeftCell="A7" zoomScale="90" zoomScaleNormal="100" zoomScaleSheetLayoutView="90" workbookViewId="0">
      <selection activeCell="E18" sqref="E18"/>
    </sheetView>
  </sheetViews>
  <sheetFormatPr defaultColWidth="8.88671875" defaultRowHeight="15.65" x14ac:dyDescent="0.25"/>
  <cols>
    <col min="1" max="1" width="4.5546875" style="46" customWidth="1"/>
    <col min="2" max="2" width="3.6640625" style="45" customWidth="1"/>
    <col min="3" max="3" width="4.21875" style="45" customWidth="1"/>
    <col min="4" max="4" width="6.109375" style="45" customWidth="1"/>
    <col min="5" max="5" width="62" style="45" customWidth="1"/>
    <col min="6" max="6" width="12.21875" style="45" customWidth="1"/>
    <col min="7" max="8" width="19" style="45" customWidth="1"/>
    <col min="9" max="9" width="12.77734375" style="45" bestFit="1" customWidth="1"/>
    <col min="10" max="16384" width="8.88671875" style="45"/>
  </cols>
  <sheetData>
    <row r="1" spans="1:9" x14ac:dyDescent="0.25">
      <c r="B1" s="145"/>
      <c r="C1" s="145"/>
      <c r="D1" s="145"/>
      <c r="E1" s="145"/>
      <c r="F1" s="145"/>
    </row>
    <row r="2" spans="1:9" x14ac:dyDescent="0.25">
      <c r="A2" s="153" t="s">
        <v>0</v>
      </c>
      <c r="B2" s="154"/>
      <c r="C2" s="154"/>
      <c r="D2" s="154"/>
      <c r="E2" s="154"/>
      <c r="F2" s="154"/>
      <c r="G2" s="154"/>
      <c r="H2" s="154"/>
    </row>
    <row r="3" spans="1:9" x14ac:dyDescent="0.25">
      <c r="A3" s="155" t="s">
        <v>218</v>
      </c>
      <c r="B3" s="156"/>
      <c r="C3" s="156"/>
      <c r="D3" s="156"/>
      <c r="E3" s="156"/>
      <c r="F3" s="156"/>
      <c r="G3" s="156"/>
      <c r="H3" s="156"/>
    </row>
    <row r="4" spans="1:9" s="50" customFormat="1" ht="26" customHeight="1" x14ac:dyDescent="0.25">
      <c r="A4" s="47" t="s">
        <v>151</v>
      </c>
      <c r="B4" s="48" t="s">
        <v>146</v>
      </c>
      <c r="C4" s="49" t="s">
        <v>147</v>
      </c>
      <c r="D4" s="49" t="s">
        <v>148</v>
      </c>
      <c r="E4" s="49" t="s">
        <v>149</v>
      </c>
      <c r="F4" s="49" t="s">
        <v>150</v>
      </c>
      <c r="G4" s="49" t="s">
        <v>215</v>
      </c>
      <c r="H4" s="49" t="s">
        <v>222</v>
      </c>
    </row>
    <row r="5" spans="1:9" s="50" customFormat="1" ht="21.1" customHeight="1" x14ac:dyDescent="0.25">
      <c r="A5" s="49" t="s">
        <v>131</v>
      </c>
      <c r="B5" s="146" t="s">
        <v>45</v>
      </c>
      <c r="C5" s="147"/>
      <c r="D5" s="147"/>
      <c r="E5" s="147"/>
      <c r="F5" s="150" t="s">
        <v>113</v>
      </c>
      <c r="G5" s="51" t="s">
        <v>2</v>
      </c>
      <c r="H5" s="51" t="s">
        <v>2</v>
      </c>
    </row>
    <row r="6" spans="1:9" s="50" customFormat="1" ht="30.6" customHeight="1" x14ac:dyDescent="0.25">
      <c r="A6" s="49" t="s">
        <v>132</v>
      </c>
      <c r="B6" s="148"/>
      <c r="C6" s="149"/>
      <c r="D6" s="149"/>
      <c r="E6" s="149"/>
      <c r="F6" s="151"/>
      <c r="G6" s="52" t="s">
        <v>108</v>
      </c>
      <c r="H6" s="52" t="s">
        <v>216</v>
      </c>
    </row>
    <row r="7" spans="1:9" s="50" customFormat="1" ht="31.6" customHeight="1" x14ac:dyDescent="0.25">
      <c r="A7" s="49" t="s">
        <v>133</v>
      </c>
      <c r="B7" s="152" t="s">
        <v>23</v>
      </c>
      <c r="C7" s="152"/>
      <c r="D7" s="152"/>
      <c r="E7" s="152"/>
      <c r="F7" s="91">
        <v>14</v>
      </c>
      <c r="G7" s="106">
        <f>SUM(G8+G20+G23+G58)</f>
        <v>141170399.07999998</v>
      </c>
      <c r="H7" s="106">
        <f>SUM(H8+H20+H23+H58)</f>
        <v>145625615.03999999</v>
      </c>
    </row>
    <row r="8" spans="1:9" s="50" customFormat="1" x14ac:dyDescent="0.25">
      <c r="A8" s="49" t="s">
        <v>134</v>
      </c>
      <c r="B8" s="53" t="s">
        <v>12</v>
      </c>
      <c r="C8" s="53" t="s">
        <v>13</v>
      </c>
      <c r="D8" s="53"/>
      <c r="E8" s="107"/>
      <c r="F8" s="54"/>
      <c r="G8" s="55">
        <f>SUM(G9)+G17</f>
        <v>107679316</v>
      </c>
      <c r="H8" s="55">
        <f>SUM(H9)+H17</f>
        <v>113577693</v>
      </c>
      <c r="I8" s="102"/>
    </row>
    <row r="9" spans="1:9" x14ac:dyDescent="0.25">
      <c r="A9" s="49" t="s">
        <v>135</v>
      </c>
      <c r="B9" s="56"/>
      <c r="C9" s="56" t="s">
        <v>46</v>
      </c>
      <c r="D9" s="56"/>
      <c r="E9" s="57" t="s">
        <v>47</v>
      </c>
      <c r="F9" s="58"/>
      <c r="G9" s="59">
        <f>SUM(G10:G16)</f>
        <v>107429316</v>
      </c>
      <c r="H9" s="59">
        <f>SUM(H10:H16)</f>
        <v>113327693</v>
      </c>
    </row>
    <row r="10" spans="1:9" x14ac:dyDescent="0.25">
      <c r="A10" s="49" t="s">
        <v>136</v>
      </c>
      <c r="B10" s="56"/>
      <c r="C10" s="56"/>
      <c r="D10" s="56" t="s">
        <v>48</v>
      </c>
      <c r="E10" s="57" t="s">
        <v>49</v>
      </c>
      <c r="F10" s="58"/>
      <c r="G10" s="60">
        <v>94350000</v>
      </c>
      <c r="H10" s="157">
        <v>100500000</v>
      </c>
      <c r="I10" s="108"/>
    </row>
    <row r="11" spans="1:9" x14ac:dyDescent="0.25">
      <c r="A11" s="49" t="s">
        <v>137</v>
      </c>
      <c r="B11" s="56"/>
      <c r="C11" s="56"/>
      <c r="D11" s="56" t="s">
        <v>104</v>
      </c>
      <c r="E11" s="57"/>
      <c r="F11" s="58"/>
      <c r="G11" s="60">
        <v>4200000</v>
      </c>
      <c r="H11" s="60">
        <v>4200000</v>
      </c>
    </row>
    <row r="12" spans="1:9" x14ac:dyDescent="0.25">
      <c r="A12" s="49" t="s">
        <v>138</v>
      </c>
      <c r="B12" s="56"/>
      <c r="C12" s="56"/>
      <c r="D12" s="56" t="s">
        <v>125</v>
      </c>
      <c r="E12" s="57" t="s">
        <v>126</v>
      </c>
      <c r="F12" s="58"/>
      <c r="G12" s="60">
        <v>0</v>
      </c>
      <c r="H12" s="60">
        <v>0</v>
      </c>
    </row>
    <row r="13" spans="1:9" x14ac:dyDescent="0.25">
      <c r="A13" s="49" t="s">
        <v>139</v>
      </c>
      <c r="B13" s="56"/>
      <c r="C13" s="56"/>
      <c r="D13" s="56" t="s">
        <v>102</v>
      </c>
      <c r="E13" s="57" t="s">
        <v>103</v>
      </c>
      <c r="F13" s="58"/>
      <c r="G13" s="60">
        <v>1779316</v>
      </c>
      <c r="H13" s="60">
        <v>1779200</v>
      </c>
    </row>
    <row r="14" spans="1:9" ht="14.95" customHeight="1" x14ac:dyDescent="0.25">
      <c r="A14" s="49" t="s">
        <v>140</v>
      </c>
      <c r="B14" s="56"/>
      <c r="C14" s="56"/>
      <c r="D14" s="56" t="s">
        <v>50</v>
      </c>
      <c r="E14" s="57" t="s">
        <v>51</v>
      </c>
      <c r="F14" s="58"/>
      <c r="G14" s="59">
        <f>14*300000</f>
        <v>4200000</v>
      </c>
      <c r="H14" s="59">
        <f>(14*300000)+48493</f>
        <v>4248493</v>
      </c>
    </row>
    <row r="15" spans="1:9" x14ac:dyDescent="0.25">
      <c r="A15" s="49" t="s">
        <v>141</v>
      </c>
      <c r="B15" s="56"/>
      <c r="C15" s="56"/>
      <c r="D15" s="56" t="s">
        <v>52</v>
      </c>
      <c r="E15" s="57" t="s">
        <v>53</v>
      </c>
      <c r="F15" s="58"/>
      <c r="G15" s="60">
        <v>2000000</v>
      </c>
      <c r="H15" s="60">
        <v>1500000</v>
      </c>
    </row>
    <row r="16" spans="1:9" x14ac:dyDescent="0.25">
      <c r="A16" s="49" t="s">
        <v>142</v>
      </c>
      <c r="B16" s="56"/>
      <c r="C16" s="56"/>
      <c r="D16" s="56" t="s">
        <v>54</v>
      </c>
      <c r="E16" s="62" t="s">
        <v>55</v>
      </c>
      <c r="F16" s="63"/>
      <c r="G16" s="64">
        <v>900000</v>
      </c>
      <c r="H16" s="116">
        <v>1100000</v>
      </c>
    </row>
    <row r="17" spans="1:9" x14ac:dyDescent="0.25">
      <c r="A17" s="49" t="s">
        <v>143</v>
      </c>
      <c r="B17" s="61"/>
      <c r="C17" s="56" t="s">
        <v>122</v>
      </c>
      <c r="D17" s="56"/>
      <c r="E17" s="112" t="s">
        <v>123</v>
      </c>
      <c r="F17" s="63"/>
      <c r="G17" s="64">
        <f>SUM(G18:G19)</f>
        <v>250000</v>
      </c>
      <c r="H17" s="116">
        <f>SUM(H18:H19)</f>
        <v>250000</v>
      </c>
    </row>
    <row r="18" spans="1:9" x14ac:dyDescent="0.25">
      <c r="A18" s="49" t="s">
        <v>144</v>
      </c>
      <c r="B18" s="62"/>
      <c r="C18" s="56"/>
      <c r="D18" s="56" t="s">
        <v>211</v>
      </c>
      <c r="E18" s="112" t="s">
        <v>212</v>
      </c>
      <c r="F18" s="63"/>
      <c r="G18" s="64">
        <v>0</v>
      </c>
      <c r="H18" s="117">
        <v>0</v>
      </c>
    </row>
    <row r="19" spans="1:9" x14ac:dyDescent="0.25">
      <c r="A19" s="49" t="s">
        <v>145</v>
      </c>
      <c r="B19" s="56"/>
      <c r="C19" s="56"/>
      <c r="D19" s="56" t="s">
        <v>124</v>
      </c>
      <c r="E19" s="62" t="s">
        <v>127</v>
      </c>
      <c r="F19" s="63"/>
      <c r="G19" s="64">
        <v>250000</v>
      </c>
      <c r="H19" s="64">
        <v>250000</v>
      </c>
    </row>
    <row r="20" spans="1:9" s="50" customFormat="1" ht="18" customHeight="1" x14ac:dyDescent="0.25">
      <c r="A20" s="49" t="s">
        <v>152</v>
      </c>
      <c r="B20" s="53" t="s">
        <v>14</v>
      </c>
      <c r="C20" s="53" t="s">
        <v>15</v>
      </c>
      <c r="E20" s="113"/>
      <c r="F20" s="118"/>
      <c r="G20" s="119">
        <f>SUM(G21:G22)</f>
        <v>14368311.08</v>
      </c>
      <c r="H20" s="120">
        <f>SUM(H21:H22)</f>
        <v>15278273.039999999</v>
      </c>
      <c r="I20" s="102"/>
    </row>
    <row r="21" spans="1:9" x14ac:dyDescent="0.25">
      <c r="A21" s="49" t="s">
        <v>153</v>
      </c>
      <c r="B21" s="56"/>
      <c r="C21" s="56"/>
      <c r="D21" s="45" t="s">
        <v>56</v>
      </c>
      <c r="E21" s="114"/>
      <c r="F21" s="121"/>
      <c r="G21" s="122">
        <f>(G10+G11+G12+G13+G14+G16+G17)*13%</f>
        <v>13738311.08</v>
      </c>
      <c r="H21" s="123">
        <f>(H10+H11+H12+H13+H14+H16+H17)*13%-1</f>
        <v>14570099.09</v>
      </c>
      <c r="I21" s="86"/>
    </row>
    <row r="22" spans="1:9" x14ac:dyDescent="0.25">
      <c r="A22" s="49" t="s">
        <v>154</v>
      </c>
      <c r="B22" s="56"/>
      <c r="C22" s="56"/>
      <c r="D22" s="45" t="s">
        <v>57</v>
      </c>
      <c r="E22" s="114"/>
      <c r="F22" s="121"/>
      <c r="G22" s="122">
        <f>G14*0.15</f>
        <v>630000</v>
      </c>
      <c r="H22" s="123">
        <f>H14*0.15+33400+37500</f>
        <v>708173.95</v>
      </c>
    </row>
    <row r="23" spans="1:9" s="50" customFormat="1" x14ac:dyDescent="0.25">
      <c r="A23" s="49" t="s">
        <v>155</v>
      </c>
      <c r="B23" s="53" t="s">
        <v>16</v>
      </c>
      <c r="C23" s="53" t="s">
        <v>17</v>
      </c>
      <c r="D23" s="53"/>
      <c r="E23" s="115"/>
      <c r="F23" s="124"/>
      <c r="G23" s="119">
        <f>SUM(G24+G30+G38+G53+G55)</f>
        <v>18360772</v>
      </c>
      <c r="H23" s="120">
        <f>SUM(H24+H30+H38+H53+H55)</f>
        <v>16007649</v>
      </c>
    </row>
    <row r="24" spans="1:9" x14ac:dyDescent="0.25">
      <c r="A24" s="49" t="s">
        <v>156</v>
      </c>
      <c r="B24" s="56"/>
      <c r="C24" s="56" t="s">
        <v>58</v>
      </c>
      <c r="D24" s="56"/>
      <c r="E24" s="57" t="s">
        <v>59</v>
      </c>
      <c r="F24" s="58"/>
      <c r="G24" s="59">
        <f>SUM(G25+G26)</f>
        <v>2257381</v>
      </c>
      <c r="H24" s="59">
        <f>SUM(H25+H26)</f>
        <v>1750000</v>
      </c>
    </row>
    <row r="25" spans="1:9" x14ac:dyDescent="0.25">
      <c r="A25" s="49" t="s">
        <v>157</v>
      </c>
      <c r="B25" s="56"/>
      <c r="C25" s="56"/>
      <c r="D25" s="45" t="s">
        <v>60</v>
      </c>
      <c r="E25" s="57" t="s">
        <v>61</v>
      </c>
      <c r="F25" s="65"/>
      <c r="G25" s="59">
        <v>300000</v>
      </c>
      <c r="H25" s="59">
        <v>300000</v>
      </c>
    </row>
    <row r="26" spans="1:9" x14ac:dyDescent="0.25">
      <c r="A26" s="49" t="s">
        <v>158</v>
      </c>
      <c r="B26" s="56"/>
      <c r="C26" s="56"/>
      <c r="D26" s="45" t="s">
        <v>62</v>
      </c>
      <c r="E26" s="57" t="s">
        <v>63</v>
      </c>
      <c r="F26" s="65"/>
      <c r="G26" s="59">
        <f>SUM(G27:G29)</f>
        <v>1957381</v>
      </c>
      <c r="H26" s="59">
        <f>SUM(H27:H29)</f>
        <v>1450000</v>
      </c>
    </row>
    <row r="27" spans="1:9" x14ac:dyDescent="0.25">
      <c r="A27" s="49" t="s">
        <v>159</v>
      </c>
      <c r="B27" s="56"/>
      <c r="C27" s="56"/>
      <c r="E27" s="57" t="s">
        <v>64</v>
      </c>
      <c r="F27" s="65"/>
      <c r="G27" s="60">
        <v>1300000</v>
      </c>
      <c r="H27" s="60">
        <v>1000000</v>
      </c>
    </row>
    <row r="28" spans="1:9" x14ac:dyDescent="0.25">
      <c r="A28" s="49" t="s">
        <v>160</v>
      </c>
      <c r="B28" s="56"/>
      <c r="C28" s="56"/>
      <c r="E28" s="57" t="s">
        <v>65</v>
      </c>
      <c r="F28" s="65"/>
      <c r="G28" s="60">
        <v>500000</v>
      </c>
      <c r="H28" s="60">
        <v>400000</v>
      </c>
    </row>
    <row r="29" spans="1:9" x14ac:dyDescent="0.25">
      <c r="A29" s="49" t="s">
        <v>161</v>
      </c>
      <c r="B29" s="56"/>
      <c r="C29" s="56"/>
      <c r="E29" s="57" t="s">
        <v>66</v>
      </c>
      <c r="F29" s="65"/>
      <c r="G29" s="60">
        <v>157381</v>
      </c>
      <c r="H29" s="60">
        <v>50000</v>
      </c>
    </row>
    <row r="30" spans="1:9" x14ac:dyDescent="0.25">
      <c r="A30" s="49" t="s">
        <v>162</v>
      </c>
      <c r="B30" s="56"/>
      <c r="C30" s="56" t="s">
        <v>67</v>
      </c>
      <c r="D30" s="66"/>
      <c r="E30" s="57" t="s">
        <v>68</v>
      </c>
      <c r="F30" s="67"/>
      <c r="G30" s="59">
        <f>SUM(G31+G37)</f>
        <v>2820000</v>
      </c>
      <c r="H30" s="59">
        <f>SUM(H31+H37)</f>
        <v>2920000</v>
      </c>
    </row>
    <row r="31" spans="1:9" x14ac:dyDescent="0.25">
      <c r="A31" s="49" t="s">
        <v>163</v>
      </c>
      <c r="B31" s="56"/>
      <c r="C31" s="56"/>
      <c r="D31" s="56" t="s">
        <v>69</v>
      </c>
      <c r="E31" s="57" t="s">
        <v>70</v>
      </c>
      <c r="F31" s="58"/>
      <c r="G31" s="59">
        <f>SUM(G32:G36)</f>
        <v>2690000</v>
      </c>
      <c r="H31" s="59">
        <f>SUM(H32:H36)</f>
        <v>2790000</v>
      </c>
    </row>
    <row r="32" spans="1:9" x14ac:dyDescent="0.25">
      <c r="A32" s="49" t="s">
        <v>164</v>
      </c>
      <c r="B32" s="56"/>
      <c r="C32" s="56"/>
      <c r="D32" s="56"/>
      <c r="E32" s="57" t="s">
        <v>71</v>
      </c>
      <c r="F32" s="58"/>
      <c r="G32" s="60">
        <v>100000</v>
      </c>
      <c r="H32" s="60">
        <v>100000</v>
      </c>
    </row>
    <row r="33" spans="1:8" x14ac:dyDescent="0.25">
      <c r="A33" s="49" t="s">
        <v>165</v>
      </c>
      <c r="B33" s="56"/>
      <c r="C33" s="56"/>
      <c r="D33" s="56"/>
      <c r="E33" s="57" t="s">
        <v>72</v>
      </c>
      <c r="F33" s="58"/>
      <c r="G33" s="60">
        <f>120000*12</f>
        <v>1440000</v>
      </c>
      <c r="H33" s="60">
        <f>120000*12</f>
        <v>1440000</v>
      </c>
    </row>
    <row r="34" spans="1:8" x14ac:dyDescent="0.25">
      <c r="A34" s="49" t="s">
        <v>166</v>
      </c>
      <c r="B34" s="56"/>
      <c r="C34" s="56"/>
      <c r="D34" s="56"/>
      <c r="E34" s="57" t="s">
        <v>73</v>
      </c>
      <c r="F34" s="58"/>
      <c r="G34" s="60">
        <v>50000</v>
      </c>
      <c r="H34" s="60">
        <v>150000</v>
      </c>
    </row>
    <row r="35" spans="1:8" x14ac:dyDescent="0.25">
      <c r="A35" s="49" t="s">
        <v>167</v>
      </c>
      <c r="B35" s="56"/>
      <c r="C35" s="56"/>
      <c r="D35" s="56"/>
      <c r="E35" s="57" t="s">
        <v>205</v>
      </c>
      <c r="F35" s="58"/>
      <c r="G35" s="60">
        <v>500000</v>
      </c>
      <c r="H35" s="60">
        <v>500000</v>
      </c>
    </row>
    <row r="36" spans="1:8" x14ac:dyDescent="0.25">
      <c r="A36" s="49" t="s">
        <v>168</v>
      </c>
      <c r="B36" s="56"/>
      <c r="C36" s="56"/>
      <c r="D36" s="56"/>
      <c r="E36" s="57" t="s">
        <v>206</v>
      </c>
      <c r="F36" s="58"/>
      <c r="G36" s="60">
        <v>600000</v>
      </c>
      <c r="H36" s="60">
        <v>600000</v>
      </c>
    </row>
    <row r="37" spans="1:8" x14ac:dyDescent="0.25">
      <c r="A37" s="49" t="s">
        <v>169</v>
      </c>
      <c r="B37" s="56"/>
      <c r="C37" s="56"/>
      <c r="D37" s="56" t="s">
        <v>74</v>
      </c>
      <c r="E37" s="57" t="s">
        <v>75</v>
      </c>
      <c r="F37" s="67"/>
      <c r="G37" s="60">
        <v>130000</v>
      </c>
      <c r="H37" s="60">
        <v>130000</v>
      </c>
    </row>
    <row r="38" spans="1:8" x14ac:dyDescent="0.25">
      <c r="A38" s="49" t="s">
        <v>170</v>
      </c>
      <c r="B38" s="56"/>
      <c r="C38" s="56" t="s">
        <v>76</v>
      </c>
      <c r="D38" s="66"/>
      <c r="E38" s="57" t="s">
        <v>77</v>
      </c>
      <c r="F38" s="67"/>
      <c r="G38" s="59">
        <f>SUM(G39+G40+G41+G45)</f>
        <v>11073391</v>
      </c>
      <c r="H38" s="59">
        <f>SUM(H39+H40+H41+H45)</f>
        <v>9127649</v>
      </c>
    </row>
    <row r="39" spans="1:8" ht="16.149999999999999" customHeight="1" x14ac:dyDescent="0.25">
      <c r="A39" s="49" t="s">
        <v>171</v>
      </c>
      <c r="B39" s="56"/>
      <c r="C39" s="56"/>
      <c r="D39" s="45" t="s">
        <v>78</v>
      </c>
      <c r="E39" s="57" t="s">
        <v>79</v>
      </c>
      <c r="F39" s="65"/>
      <c r="G39" s="59">
        <v>600000</v>
      </c>
      <c r="H39" s="59">
        <v>700000</v>
      </c>
    </row>
    <row r="40" spans="1:8" x14ac:dyDescent="0.25">
      <c r="A40" s="49" t="s">
        <v>172</v>
      </c>
      <c r="B40" s="56"/>
      <c r="C40" s="56"/>
      <c r="D40" s="45" t="s">
        <v>80</v>
      </c>
      <c r="E40" s="57" t="s">
        <v>81</v>
      </c>
      <c r="F40" s="65"/>
      <c r="G40" s="59">
        <v>300000</v>
      </c>
      <c r="H40" s="59">
        <v>200000</v>
      </c>
    </row>
    <row r="41" spans="1:8" x14ac:dyDescent="0.25">
      <c r="A41" s="49" t="s">
        <v>173</v>
      </c>
      <c r="B41" s="56"/>
      <c r="C41" s="56"/>
      <c r="D41" s="45" t="s">
        <v>82</v>
      </c>
      <c r="E41" s="57" t="s">
        <v>207</v>
      </c>
      <c r="F41" s="65"/>
      <c r="G41" s="59">
        <f>SUM(G42:G44)</f>
        <v>2292000</v>
      </c>
      <c r="H41" s="59">
        <f>SUM(H42:H44)</f>
        <v>2292000</v>
      </c>
    </row>
    <row r="42" spans="1:8" x14ac:dyDescent="0.25">
      <c r="A42" s="49" t="s">
        <v>174</v>
      </c>
      <c r="B42" s="56"/>
      <c r="C42" s="56"/>
      <c r="E42" s="57" t="s">
        <v>208</v>
      </c>
      <c r="F42" s="65"/>
      <c r="G42" s="59">
        <v>2006000</v>
      </c>
      <c r="H42" s="59">
        <v>2006000</v>
      </c>
    </row>
    <row r="43" spans="1:8" x14ac:dyDescent="0.25">
      <c r="A43" s="49" t="s">
        <v>175</v>
      </c>
      <c r="B43" s="56"/>
      <c r="C43" s="56"/>
      <c r="E43" s="68" t="s">
        <v>112</v>
      </c>
      <c r="F43" s="65"/>
      <c r="G43" s="59">
        <v>242000</v>
      </c>
      <c r="H43" s="59">
        <v>242000</v>
      </c>
    </row>
    <row r="44" spans="1:8" x14ac:dyDescent="0.25">
      <c r="A44" s="49" t="s">
        <v>176</v>
      </c>
      <c r="B44" s="56"/>
      <c r="C44" s="56"/>
      <c r="E44" s="68" t="s">
        <v>209</v>
      </c>
      <c r="F44" s="65"/>
      <c r="G44" s="59">
        <v>44000</v>
      </c>
      <c r="H44" s="59">
        <v>44000</v>
      </c>
    </row>
    <row r="45" spans="1:8" x14ac:dyDescent="0.25">
      <c r="A45" s="49" t="s">
        <v>177</v>
      </c>
      <c r="B45" s="56"/>
      <c r="C45" s="56"/>
      <c r="D45" s="45" t="s">
        <v>83</v>
      </c>
      <c r="E45" s="57" t="s">
        <v>84</v>
      </c>
      <c r="F45" s="65"/>
      <c r="G45" s="59">
        <f>SUM(G46:G52)</f>
        <v>7881391</v>
      </c>
      <c r="H45" s="59">
        <f>SUM(H46:H52)</f>
        <v>5935649</v>
      </c>
    </row>
    <row r="46" spans="1:8" x14ac:dyDescent="0.25">
      <c r="A46" s="49" t="s">
        <v>178</v>
      </c>
      <c r="B46" s="56"/>
      <c r="C46" s="56"/>
      <c r="E46" s="57" t="s">
        <v>101</v>
      </c>
      <c r="F46" s="65"/>
      <c r="G46" s="59">
        <v>500000</v>
      </c>
      <c r="H46" s="59">
        <v>100000</v>
      </c>
    </row>
    <row r="47" spans="1:8" x14ac:dyDescent="0.25">
      <c r="A47" s="49" t="s">
        <v>179</v>
      </c>
      <c r="B47" s="56"/>
      <c r="C47" s="56"/>
      <c r="E47" s="57" t="s">
        <v>107</v>
      </c>
      <c r="F47" s="65"/>
      <c r="G47" s="59">
        <v>4881391</v>
      </c>
      <c r="H47" s="59">
        <v>3600000</v>
      </c>
    </row>
    <row r="48" spans="1:8" x14ac:dyDescent="0.25">
      <c r="A48" s="49" t="s">
        <v>180</v>
      </c>
      <c r="B48" s="56"/>
      <c r="C48" s="56"/>
      <c r="E48" s="57" t="s">
        <v>105</v>
      </c>
      <c r="F48" s="65"/>
      <c r="G48" s="59">
        <v>800000</v>
      </c>
      <c r="H48" s="59">
        <v>800000</v>
      </c>
    </row>
    <row r="49" spans="1:8" x14ac:dyDescent="0.25">
      <c r="A49" s="49" t="s">
        <v>181</v>
      </c>
      <c r="B49" s="56"/>
      <c r="C49" s="56"/>
      <c r="E49" s="68" t="s">
        <v>110</v>
      </c>
      <c r="F49" s="65"/>
      <c r="G49" s="59">
        <v>200000</v>
      </c>
      <c r="H49" s="59">
        <v>200000</v>
      </c>
    </row>
    <row r="50" spans="1:8" x14ac:dyDescent="0.25">
      <c r="A50" s="49" t="s">
        <v>182</v>
      </c>
      <c r="B50" s="56"/>
      <c r="C50" s="56"/>
      <c r="E50" s="68" t="s">
        <v>111</v>
      </c>
      <c r="F50" s="65"/>
      <c r="G50" s="59">
        <v>500000</v>
      </c>
      <c r="H50" s="59">
        <v>400000</v>
      </c>
    </row>
    <row r="51" spans="1:8" x14ac:dyDescent="0.25">
      <c r="A51" s="49" t="s">
        <v>183</v>
      </c>
      <c r="B51" s="56"/>
      <c r="C51" s="56"/>
      <c r="E51" s="68" t="s">
        <v>210</v>
      </c>
      <c r="F51" s="65"/>
      <c r="G51" s="59">
        <v>500000</v>
      </c>
      <c r="H51" s="59">
        <v>500000</v>
      </c>
    </row>
    <row r="52" spans="1:8" x14ac:dyDescent="0.25">
      <c r="A52" s="49" t="s">
        <v>184</v>
      </c>
      <c r="B52" s="56"/>
      <c r="C52" s="56"/>
      <c r="E52" s="57" t="s">
        <v>106</v>
      </c>
      <c r="F52" s="65"/>
      <c r="G52" s="59">
        <v>500000</v>
      </c>
      <c r="H52" s="59">
        <f>335292+357</f>
        <v>335649</v>
      </c>
    </row>
    <row r="53" spans="1:8" x14ac:dyDescent="0.25">
      <c r="A53" s="49" t="s">
        <v>185</v>
      </c>
      <c r="B53" s="56"/>
      <c r="C53" s="56" t="s">
        <v>85</v>
      </c>
      <c r="E53" s="62" t="s">
        <v>86</v>
      </c>
      <c r="F53" s="87"/>
      <c r="G53" s="59">
        <f t="shared" ref="G53:H53" si="0">SUM(G54)</f>
        <v>600000</v>
      </c>
      <c r="H53" s="59">
        <f t="shared" si="0"/>
        <v>600000</v>
      </c>
    </row>
    <row r="54" spans="1:8" x14ac:dyDescent="0.25">
      <c r="A54" s="49" t="s">
        <v>186</v>
      </c>
      <c r="B54" s="56"/>
      <c r="C54" s="56"/>
      <c r="D54" s="45" t="s">
        <v>87</v>
      </c>
      <c r="E54" s="62" t="s">
        <v>88</v>
      </c>
      <c r="F54" s="87"/>
      <c r="G54" s="59">
        <v>600000</v>
      </c>
      <c r="H54" s="59">
        <v>600000</v>
      </c>
    </row>
    <row r="55" spans="1:8" x14ac:dyDescent="0.25">
      <c r="A55" s="49" t="s">
        <v>187</v>
      </c>
      <c r="B55" s="56"/>
      <c r="C55" s="56" t="s">
        <v>89</v>
      </c>
      <c r="E55" s="62" t="s">
        <v>90</v>
      </c>
      <c r="F55" s="87"/>
      <c r="G55" s="59">
        <f>SUM(G56:G57)</f>
        <v>1610000</v>
      </c>
      <c r="H55" s="59">
        <f>SUM(H56:H57)</f>
        <v>1610000</v>
      </c>
    </row>
    <row r="56" spans="1:8" x14ac:dyDescent="0.25">
      <c r="A56" s="49" t="s">
        <v>188</v>
      </c>
      <c r="B56" s="56"/>
      <c r="C56" s="56"/>
      <c r="D56" s="45" t="s">
        <v>91</v>
      </c>
      <c r="E56" s="62" t="s">
        <v>92</v>
      </c>
      <c r="F56" s="87"/>
      <c r="G56" s="59">
        <v>1600000</v>
      </c>
      <c r="H56" s="59">
        <v>1600000</v>
      </c>
    </row>
    <row r="57" spans="1:8" x14ac:dyDescent="0.25">
      <c r="A57" s="49" t="s">
        <v>189</v>
      </c>
      <c r="B57" s="56"/>
      <c r="C57" s="56"/>
      <c r="D57" s="45" t="s">
        <v>93</v>
      </c>
      <c r="E57" s="62" t="s">
        <v>94</v>
      </c>
      <c r="F57" s="87"/>
      <c r="G57" s="59">
        <v>10000</v>
      </c>
      <c r="H57" s="59">
        <v>10000</v>
      </c>
    </row>
    <row r="58" spans="1:8" x14ac:dyDescent="0.25">
      <c r="A58" s="49" t="s">
        <v>190</v>
      </c>
      <c r="B58" s="50" t="s">
        <v>114</v>
      </c>
      <c r="C58" s="50" t="s">
        <v>115</v>
      </c>
      <c r="D58" s="50"/>
      <c r="E58" s="50"/>
      <c r="F58" s="88"/>
      <c r="G58" s="69">
        <f>SUM(G59:G61)</f>
        <v>762000</v>
      </c>
      <c r="H58" s="69">
        <f>SUM(H59:H61)</f>
        <v>762000</v>
      </c>
    </row>
    <row r="59" spans="1:8" x14ac:dyDescent="0.25">
      <c r="A59" s="49" t="s">
        <v>191</v>
      </c>
      <c r="C59" s="45" t="s">
        <v>128</v>
      </c>
      <c r="E59" s="45" t="s">
        <v>129</v>
      </c>
      <c r="F59" s="89"/>
      <c r="G59" s="43">
        <v>500000</v>
      </c>
      <c r="H59" s="43">
        <v>500000</v>
      </c>
    </row>
    <row r="60" spans="1:8" x14ac:dyDescent="0.25">
      <c r="A60" s="49" t="s">
        <v>192</v>
      </c>
      <c r="B60" s="50"/>
      <c r="C60" s="56" t="s">
        <v>116</v>
      </c>
      <c r="D60" s="50"/>
      <c r="E60" s="56" t="s">
        <v>117</v>
      </c>
      <c r="F60" s="88"/>
      <c r="G60" s="43">
        <v>100000</v>
      </c>
      <c r="H60" s="43">
        <v>100000</v>
      </c>
    </row>
    <row r="61" spans="1:8" x14ac:dyDescent="0.25">
      <c r="A61" s="49" t="s">
        <v>193</v>
      </c>
      <c r="B61" s="50"/>
      <c r="C61" s="56" t="s">
        <v>118</v>
      </c>
      <c r="D61" s="50"/>
      <c r="E61" s="56" t="s">
        <v>119</v>
      </c>
      <c r="F61" s="90"/>
      <c r="G61" s="44">
        <f>(G59+G60)*0.27</f>
        <v>162000</v>
      </c>
      <c r="H61" s="44">
        <f>(H59+H60)*0.27</f>
        <v>162000</v>
      </c>
    </row>
    <row r="62" spans="1:8" ht="26.35" customHeight="1" x14ac:dyDescent="0.25">
      <c r="A62" s="49" t="s">
        <v>194</v>
      </c>
      <c r="B62" s="141" t="s">
        <v>31</v>
      </c>
      <c r="C62" s="142"/>
      <c r="D62" s="142"/>
      <c r="E62" s="142"/>
      <c r="F62" s="143"/>
      <c r="G62" s="70">
        <f>G63</f>
        <v>6512053</v>
      </c>
      <c r="H62" s="70">
        <f>H63</f>
        <v>6512053</v>
      </c>
    </row>
    <row r="63" spans="1:8" x14ac:dyDescent="0.25">
      <c r="A63" s="49" t="s">
        <v>195</v>
      </c>
      <c r="B63" s="53" t="s">
        <v>18</v>
      </c>
      <c r="C63" s="144" t="s">
        <v>19</v>
      </c>
      <c r="D63" s="144"/>
      <c r="E63" s="144"/>
      <c r="F63" s="65"/>
      <c r="G63" s="59">
        <f>SUM(G64)</f>
        <v>6512053</v>
      </c>
      <c r="H63" s="59">
        <f>SUM(H64)</f>
        <v>6512053</v>
      </c>
    </row>
    <row r="64" spans="1:8" x14ac:dyDescent="0.25">
      <c r="A64" s="49" t="s">
        <v>196</v>
      </c>
      <c r="B64" s="56"/>
      <c r="C64" s="56"/>
      <c r="D64" s="45" t="s">
        <v>95</v>
      </c>
      <c r="E64" s="57" t="s">
        <v>96</v>
      </c>
      <c r="F64" s="65"/>
      <c r="G64" s="59">
        <f>SUM(G65:G66)</f>
        <v>6512053</v>
      </c>
      <c r="H64" s="59">
        <f>SUM(H65:H66)</f>
        <v>6512053</v>
      </c>
    </row>
    <row r="65" spans="1:8" x14ac:dyDescent="0.25">
      <c r="A65" s="49" t="s">
        <v>197</v>
      </c>
      <c r="B65" s="56"/>
      <c r="C65" s="56"/>
      <c r="E65" s="68" t="s">
        <v>109</v>
      </c>
      <c r="F65" s="65"/>
      <c r="G65" s="59">
        <v>3000000</v>
      </c>
      <c r="H65" s="59">
        <v>3000000</v>
      </c>
    </row>
    <row r="66" spans="1:8" x14ac:dyDescent="0.25">
      <c r="A66" s="49" t="s">
        <v>198</v>
      </c>
      <c r="B66" s="56"/>
      <c r="C66" s="56"/>
      <c r="E66" s="68" t="s">
        <v>217</v>
      </c>
      <c r="F66" s="65"/>
      <c r="G66" s="59">
        <v>3512053</v>
      </c>
      <c r="H66" s="59">
        <v>3512053</v>
      </c>
    </row>
    <row r="67" spans="1:8" ht="22.95" customHeight="1" x14ac:dyDescent="0.25">
      <c r="A67" s="49" t="s">
        <v>199</v>
      </c>
      <c r="B67" s="71" t="s">
        <v>97</v>
      </c>
      <c r="C67" s="71"/>
      <c r="D67" s="71"/>
      <c r="E67" s="72"/>
      <c r="F67" s="73"/>
      <c r="G67" s="74">
        <f>G7+G62</f>
        <v>147682452.07999998</v>
      </c>
      <c r="H67" s="74">
        <f>H7+H62</f>
        <v>152137668.03999999</v>
      </c>
    </row>
    <row r="68" spans="1:8" ht="15.65" customHeight="1" x14ac:dyDescent="0.25">
      <c r="A68" s="49" t="s">
        <v>200</v>
      </c>
      <c r="B68" s="75" t="s">
        <v>12</v>
      </c>
      <c r="C68" s="76" t="s">
        <v>13</v>
      </c>
      <c r="D68" s="76"/>
      <c r="E68" s="93"/>
      <c r="F68" s="99"/>
      <c r="G68" s="96">
        <f>G8</f>
        <v>107679316</v>
      </c>
      <c r="H68" s="96">
        <f>H8</f>
        <v>113577693</v>
      </c>
    </row>
    <row r="69" spans="1:8" ht="15.65" customHeight="1" x14ac:dyDescent="0.25">
      <c r="A69" s="49" t="s">
        <v>201</v>
      </c>
      <c r="B69" s="77" t="s">
        <v>14</v>
      </c>
      <c r="C69" s="78" t="s">
        <v>15</v>
      </c>
      <c r="D69" s="78"/>
      <c r="E69" s="94"/>
      <c r="F69" s="88"/>
      <c r="G69" s="97">
        <f>G20</f>
        <v>14368311.08</v>
      </c>
      <c r="H69" s="97">
        <f>H20</f>
        <v>15278273.039999999</v>
      </c>
    </row>
    <row r="70" spans="1:8" ht="15.65" customHeight="1" x14ac:dyDescent="0.25">
      <c r="A70" s="49" t="s">
        <v>202</v>
      </c>
      <c r="B70" s="77" t="s">
        <v>16</v>
      </c>
      <c r="C70" s="78" t="s">
        <v>17</v>
      </c>
      <c r="D70" s="78"/>
      <c r="E70" s="94"/>
      <c r="F70" s="88"/>
      <c r="G70" s="97">
        <f>G23</f>
        <v>18360772</v>
      </c>
      <c r="H70" s="97">
        <f>H23</f>
        <v>16007649</v>
      </c>
    </row>
    <row r="71" spans="1:8" s="50" customFormat="1" ht="15.65" customHeight="1" x14ac:dyDescent="0.25">
      <c r="A71" s="49" t="s">
        <v>203</v>
      </c>
      <c r="B71" s="77" t="s">
        <v>18</v>
      </c>
      <c r="C71" s="78" t="s">
        <v>98</v>
      </c>
      <c r="D71" s="78"/>
      <c r="E71" s="94"/>
      <c r="F71" s="88"/>
      <c r="G71" s="97">
        <f>G63</f>
        <v>6512053</v>
      </c>
      <c r="H71" s="97">
        <f>H63</f>
        <v>6512053</v>
      </c>
    </row>
    <row r="72" spans="1:8" s="50" customFormat="1" ht="15.65" customHeight="1" x14ac:dyDescent="0.25">
      <c r="A72" s="49" t="s">
        <v>204</v>
      </c>
      <c r="B72" s="79" t="s">
        <v>114</v>
      </c>
      <c r="C72" s="80" t="s">
        <v>115</v>
      </c>
      <c r="D72" s="80"/>
      <c r="E72" s="95"/>
      <c r="F72" s="100"/>
      <c r="G72" s="98">
        <f>G58</f>
        <v>762000</v>
      </c>
      <c r="H72" s="98">
        <f>H58</f>
        <v>762000</v>
      </c>
    </row>
    <row r="73" spans="1:8" x14ac:dyDescent="0.25">
      <c r="A73" s="49" t="s">
        <v>220</v>
      </c>
      <c r="B73" s="81" t="s">
        <v>99</v>
      </c>
      <c r="C73" s="82"/>
      <c r="D73" s="82"/>
      <c r="E73" s="82"/>
      <c r="F73" s="82"/>
      <c r="G73" s="103">
        <f>SUM(G68:G72)</f>
        <v>147682452.07999998</v>
      </c>
      <c r="H73" s="103">
        <f>SUM(H68:H72)</f>
        <v>152137668.03999999</v>
      </c>
    </row>
    <row r="74" spans="1:8" ht="16.3" x14ac:dyDescent="0.3">
      <c r="A74" s="49" t="s">
        <v>221</v>
      </c>
      <c r="B74" s="56"/>
      <c r="C74" s="83" t="s">
        <v>100</v>
      </c>
      <c r="D74" s="83"/>
      <c r="E74" s="84"/>
      <c r="F74" s="92">
        <f>F7</f>
        <v>14</v>
      </c>
      <c r="G74" s="109"/>
      <c r="H74" s="109"/>
    </row>
    <row r="75" spans="1:8" x14ac:dyDescent="0.25">
      <c r="G75" s="85"/>
    </row>
    <row r="76" spans="1:8" x14ac:dyDescent="0.25">
      <c r="G76" s="85"/>
    </row>
    <row r="77" spans="1:8" x14ac:dyDescent="0.25">
      <c r="G77" s="86"/>
    </row>
  </sheetData>
  <sheetProtection selectLockedCells="1" selectUnlockedCells="1"/>
  <mergeCells count="8">
    <mergeCell ref="B62:F62"/>
    <mergeCell ref="C63:E63"/>
    <mergeCell ref="B1:F1"/>
    <mergeCell ref="B5:E6"/>
    <mergeCell ref="F5:F6"/>
    <mergeCell ref="B7:E7"/>
    <mergeCell ref="A2:H2"/>
    <mergeCell ref="A3:H3"/>
  </mergeCells>
  <printOptions headings="1" gridLines="1"/>
  <pageMargins left="0.82677165354330717" right="0.23622047244094491" top="0.55118110236220474" bottom="0.55118110236220474" header="0.31496062992125984" footer="0.31496062992125984"/>
  <pageSetup paperSize="9" scale="57" firstPageNumber="0" orientation="portrait" verticalDpi="300" r:id="rId1"/>
  <headerFooter alignWithMargins="0"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Mérleg</vt:lpstr>
      <vt:lpstr>Bevételek</vt:lpstr>
      <vt:lpstr>Kiadások</vt:lpstr>
      <vt:lpstr>Kiadások!Nyomtatási_cím</vt:lpstr>
      <vt:lpstr>Kiadások!Nyomtatási_terület</vt:lpstr>
      <vt:lpstr>Mérleg!Nyomtatási_terület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KFulopSzilvia</cp:lastModifiedBy>
  <cp:lastPrinted>2025-11-19T14:15:35Z</cp:lastPrinted>
  <dcterms:created xsi:type="dcterms:W3CDTF">2019-09-05T06:28:05Z</dcterms:created>
  <dcterms:modified xsi:type="dcterms:W3CDTF">2025-11-20T07:32:22Z</dcterms:modified>
</cp:coreProperties>
</file>