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ak\Downloads\koveskal\"/>
    </mc:Choice>
  </mc:AlternateContent>
  <xr:revisionPtr revIDLastSave="0" documentId="13_ncr:1_{DD4FEDE9-24EE-4FD0-9C99-3F10356C8F8A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1.mérleg " sheetId="10" r:id="rId1"/>
    <sheet name="2.bevétel" sheetId="4" r:id="rId2"/>
    <sheet name="3. bevétel jogc." sheetId="25" r:id="rId3"/>
    <sheet name="4.bev. fel." sheetId="27" r:id="rId4"/>
    <sheet name="5.kiadás" sheetId="5" r:id="rId5"/>
    <sheet name="6.. kiad. fel." sheetId="26" r:id="rId6"/>
    <sheet name="7. felújítás" sheetId="11" r:id="rId7"/>
    <sheet name="8.Táj.adatok műk." sheetId="15" r:id="rId8"/>
    <sheet name="9.Táj.adatok felh." sheetId="16" r:id="rId9"/>
  </sheets>
  <definedNames>
    <definedName name="_xlnm.Print_Titles" localSheetId="1">'2.bevétel'!$3:$5</definedName>
    <definedName name="_xlnm.Print_Titles" localSheetId="4">'5.kiadás'!$3:$5</definedName>
    <definedName name="_xlnm.Print_Area" localSheetId="0">'1.mérleg '!$B$1:$D$34</definedName>
    <definedName name="_xlnm.Print_Area" localSheetId="1">'2.bevétel'!$A$1:$E$139</definedName>
    <definedName name="_xlnm.Print_Area" localSheetId="2">'3. bevétel jogc.'!$A$1:$E$65</definedName>
    <definedName name="_xlnm.Print_Area" localSheetId="3">'4.bev. fel.'!$A$1:$E$22</definedName>
    <definedName name="_xlnm.Print_Area" localSheetId="4">'5.kiadás'!$A$1:$G$488</definedName>
    <definedName name="_xlnm.Print_Area" localSheetId="5">'6.. kiad. fel.'!$A$1:$E$32</definedName>
    <definedName name="_xlnm.Print_Area" localSheetId="7">'8.Táj.adatok műk.'!$A$1:$G$21</definedName>
    <definedName name="_xlnm.Print_Area" localSheetId="8">'9.Táj.adatok felh.'!$A$1:$E$20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8" i="5" l="1"/>
  <c r="G317" i="5"/>
  <c r="G314" i="5"/>
  <c r="G321" i="5"/>
  <c r="C18" i="16"/>
  <c r="C11" i="16"/>
  <c r="C19" i="16" s="1"/>
  <c r="C21" i="15"/>
  <c r="C20" i="16" s="1"/>
  <c r="C13" i="15"/>
  <c r="B37" i="11"/>
  <c r="G418" i="5"/>
  <c r="G417" i="5" s="1"/>
  <c r="E44" i="25"/>
  <c r="E37" i="25"/>
  <c r="E33" i="25"/>
  <c r="E30" i="4"/>
  <c r="E9" i="25"/>
  <c r="E8" i="25" s="1"/>
  <c r="E137" i="4"/>
  <c r="E136" i="4"/>
  <c r="E132" i="4"/>
  <c r="E31" i="25" s="1"/>
  <c r="E98" i="4"/>
  <c r="E63" i="4"/>
  <c r="E62" i="4"/>
  <c r="E61" i="4" s="1"/>
  <c r="G373" i="5"/>
  <c r="G257" i="5"/>
  <c r="G256" i="5"/>
  <c r="G228" i="5"/>
  <c r="G176" i="5"/>
  <c r="G356" i="5"/>
  <c r="G355" i="5"/>
  <c r="G44" i="5"/>
  <c r="G43" i="5" s="1"/>
  <c r="G268" i="5"/>
  <c r="G263" i="5"/>
  <c r="G139" i="5"/>
  <c r="G164" i="5"/>
  <c r="G442" i="5"/>
  <c r="G441" i="5" s="1"/>
  <c r="G246" i="5"/>
  <c r="G251" i="5"/>
  <c r="G245" i="5" s="1"/>
  <c r="B21" i="26" s="1"/>
  <c r="E21" i="26" s="1"/>
  <c r="G202" i="5"/>
  <c r="G212" i="5"/>
  <c r="G211" i="5"/>
  <c r="G423" i="5"/>
  <c r="G120" i="5"/>
  <c r="G115" i="5" s="1"/>
  <c r="G116" i="5"/>
  <c r="G111" i="5"/>
  <c r="G110" i="5" s="1"/>
  <c r="B16" i="26" s="1"/>
  <c r="E16" i="26" s="1"/>
  <c r="G85" i="5"/>
  <c r="G83" i="5" s="1"/>
  <c r="B14" i="26" s="1"/>
  <c r="E14" i="26" s="1"/>
  <c r="G105" i="5"/>
  <c r="G64" i="5"/>
  <c r="D10" i="10"/>
  <c r="G11" i="15" s="1"/>
  <c r="E9" i="16"/>
  <c r="D16" i="10"/>
  <c r="E10" i="16"/>
  <c r="D31" i="10"/>
  <c r="G469" i="5"/>
  <c r="G467" i="5" s="1"/>
  <c r="B22" i="11"/>
  <c r="E117" i="4"/>
  <c r="B14" i="27" s="1"/>
  <c r="E14" i="27" s="1"/>
  <c r="G435" i="5"/>
  <c r="F424" i="5"/>
  <c r="G70" i="5"/>
  <c r="G56" i="5"/>
  <c r="B25" i="11"/>
  <c r="G412" i="5"/>
  <c r="G411" i="5"/>
  <c r="G460" i="5"/>
  <c r="G454" i="5" s="1"/>
  <c r="G473" i="5"/>
  <c r="G404" i="5"/>
  <c r="G396" i="5" s="1"/>
  <c r="G397" i="5"/>
  <c r="G393" i="5"/>
  <c r="G385" i="5"/>
  <c r="G384" i="5" s="1"/>
  <c r="G378" i="5"/>
  <c r="G367" i="5"/>
  <c r="G366" i="5" s="1"/>
  <c r="G363" i="5"/>
  <c r="G345" i="5"/>
  <c r="G481" i="5" s="1"/>
  <c r="D25" i="10" s="1"/>
  <c r="G18" i="15" s="1"/>
  <c r="G336" i="5"/>
  <c r="G335" i="5" s="1"/>
  <c r="G334" i="5" s="1"/>
  <c r="B24" i="26" s="1"/>
  <c r="E24" i="26" s="1"/>
  <c r="G325" i="5"/>
  <c r="G324" i="5" s="1"/>
  <c r="G323" i="5" s="1"/>
  <c r="B23" i="26" s="1"/>
  <c r="E23" i="26" s="1"/>
  <c r="G300" i="5"/>
  <c r="G282" i="5"/>
  <c r="G277" i="5"/>
  <c r="G241" i="5"/>
  <c r="G222" i="5"/>
  <c r="G194" i="5"/>
  <c r="G171" i="5"/>
  <c r="G160" i="5"/>
  <c r="G157" i="5"/>
  <c r="G156" i="5" s="1"/>
  <c r="G155" i="5" s="1"/>
  <c r="B18" i="26" s="1"/>
  <c r="E18" i="26" s="1"/>
  <c r="G151" i="5"/>
  <c r="G149" i="5"/>
  <c r="G142" i="5" s="1"/>
  <c r="G132" i="5" s="1"/>
  <c r="B26" i="26" s="1"/>
  <c r="E26" i="26" s="1"/>
  <c r="G147" i="5"/>
  <c r="G143" i="5"/>
  <c r="G134" i="5"/>
  <c r="G133" i="5"/>
  <c r="G126" i="5"/>
  <c r="G125" i="5" s="1"/>
  <c r="B27" i="26" s="1"/>
  <c r="E27" i="26" s="1"/>
  <c r="G107" i="5"/>
  <c r="G103" i="5"/>
  <c r="G80" i="5"/>
  <c r="G78" i="5" s="1"/>
  <c r="B13" i="26" s="1"/>
  <c r="E13" i="26" s="1"/>
  <c r="G74" i="5"/>
  <c r="B12" i="26"/>
  <c r="E12" i="26" s="1"/>
  <c r="G61" i="5"/>
  <c r="G54" i="5"/>
  <c r="G51" i="5"/>
  <c r="G50" i="5" s="1"/>
  <c r="G48" i="5"/>
  <c r="G35" i="5"/>
  <c r="G28" i="5"/>
  <c r="G27" i="5" s="1"/>
  <c r="G26" i="5" s="1"/>
  <c r="B10" i="26" s="1"/>
  <c r="E10" i="26" s="1"/>
  <c r="G23" i="5"/>
  <c r="G17" i="5" s="1"/>
  <c r="G16" i="5" s="1"/>
  <c r="B9" i="26" s="1"/>
  <c r="E9" i="26" s="1"/>
  <c r="G13" i="5"/>
  <c r="G9" i="5"/>
  <c r="E60" i="25"/>
  <c r="E54" i="25"/>
  <c r="E53" i="25"/>
  <c r="E52" i="25"/>
  <c r="E50" i="25"/>
  <c r="E125" i="4"/>
  <c r="B21" i="27" s="1"/>
  <c r="E21" i="27" s="1"/>
  <c r="E112" i="4"/>
  <c r="B20" i="27"/>
  <c r="E107" i="4"/>
  <c r="C19" i="27" s="1"/>
  <c r="E103" i="4"/>
  <c r="B17" i="27" s="1"/>
  <c r="E17" i="27" s="1"/>
  <c r="E94" i="4"/>
  <c r="E30" i="25" s="1"/>
  <c r="E93" i="4"/>
  <c r="E92" i="4"/>
  <c r="E88" i="4"/>
  <c r="E87" i="4" s="1"/>
  <c r="B11" i="27" s="1"/>
  <c r="E11" i="27" s="1"/>
  <c r="E56" i="4"/>
  <c r="E135" i="4"/>
  <c r="E43" i="4"/>
  <c r="E37" i="4"/>
  <c r="E25" i="4" s="1"/>
  <c r="E133" i="4" s="1"/>
  <c r="D8" i="10" s="1"/>
  <c r="G9" i="15" s="1"/>
  <c r="E26" i="4"/>
  <c r="E20" i="4"/>
  <c r="E62" i="25" s="1"/>
  <c r="E14" i="4"/>
  <c r="E13" i="4" s="1"/>
  <c r="B9" i="27" s="1"/>
  <c r="E9" i="27" s="1"/>
  <c r="E8" i="4"/>
  <c r="E49" i="25" s="1"/>
  <c r="E48" i="25" s="1"/>
  <c r="D21" i="15"/>
  <c r="D13" i="15"/>
  <c r="E477" i="5"/>
  <c r="D18" i="16"/>
  <c r="D20" i="16" s="1"/>
  <c r="D11" i="16"/>
  <c r="E13" i="15"/>
  <c r="F13" i="15"/>
  <c r="E21" i="15"/>
  <c r="F21" i="15"/>
  <c r="E20" i="26"/>
  <c r="D32" i="26"/>
  <c r="E321" i="5"/>
  <c r="D22" i="27"/>
  <c r="G8" i="5"/>
  <c r="G7" i="5"/>
  <c r="B8" i="26" s="1"/>
  <c r="B39" i="11"/>
  <c r="G267" i="5"/>
  <c r="G255" i="5" s="1"/>
  <c r="E306" i="5" s="1"/>
  <c r="E308" i="5" s="1"/>
  <c r="G84" i="5"/>
  <c r="B16" i="27"/>
  <c r="E16" i="27" s="1"/>
  <c r="E19" i="27" l="1"/>
  <c r="C22" i="27"/>
  <c r="E7" i="25"/>
  <c r="G482" i="5"/>
  <c r="D26" i="10" s="1"/>
  <c r="G19" i="15" s="1"/>
  <c r="G486" i="5"/>
  <c r="D33" i="10" s="1"/>
  <c r="G20" i="15" s="1"/>
  <c r="E24" i="4"/>
  <c r="B12" i="27" s="1"/>
  <c r="E12" i="27" s="1"/>
  <c r="G221" i="5"/>
  <c r="G220" i="5" s="1"/>
  <c r="C28" i="26" s="1"/>
  <c r="G484" i="5"/>
  <c r="D30" i="10" s="1"/>
  <c r="E16" i="16" s="1"/>
  <c r="G354" i="5"/>
  <c r="B25" i="26" s="1"/>
  <c r="E25" i="26" s="1"/>
  <c r="G410" i="5"/>
  <c r="B30" i="26" s="1"/>
  <c r="E30" i="26" s="1"/>
  <c r="G42" i="5"/>
  <c r="B11" i="26" s="1"/>
  <c r="E11" i="26" s="1"/>
  <c r="E7" i="4"/>
  <c r="D19" i="16"/>
  <c r="E42" i="4"/>
  <c r="B13" i="27" s="1"/>
  <c r="E13" i="27" s="1"/>
  <c r="G102" i="5"/>
  <c r="G101" i="5" s="1"/>
  <c r="B15" i="26" s="1"/>
  <c r="E15" i="26" s="1"/>
  <c r="G170" i="5"/>
  <c r="G163" i="5" s="1"/>
  <c r="B19" i="26" s="1"/>
  <c r="E19" i="26" s="1"/>
  <c r="G479" i="5"/>
  <c r="D23" i="10" s="1"/>
  <c r="G16" i="15" s="1"/>
  <c r="G483" i="5"/>
  <c r="D29" i="10" s="1"/>
  <c r="E32" i="25"/>
  <c r="G440" i="5"/>
  <c r="G439" i="5" s="1"/>
  <c r="C31" i="26" s="1"/>
  <c r="D14" i="10"/>
  <c r="E8" i="16" s="1"/>
  <c r="E11" i="16" s="1"/>
  <c r="E60" i="4"/>
  <c r="B15" i="27" s="1"/>
  <c r="E15" i="27" s="1"/>
  <c r="E131" i="4"/>
  <c r="E15" i="16"/>
  <c r="E18" i="16" s="1"/>
  <c r="E8" i="26"/>
  <c r="E28" i="26"/>
  <c r="G478" i="5"/>
  <c r="G383" i="5"/>
  <c r="C29" i="26" s="1"/>
  <c r="E29" i="26" s="1"/>
  <c r="G480" i="5"/>
  <c r="D24" i="10" s="1"/>
  <c r="G17" i="15" s="1"/>
  <c r="E64" i="25"/>
  <c r="E138" i="4"/>
  <c r="D18" i="10" s="1"/>
  <c r="G12" i="15" s="1"/>
  <c r="B22" i="26"/>
  <c r="E22" i="26" s="1"/>
  <c r="E19" i="4"/>
  <c r="B10" i="27" s="1"/>
  <c r="D12" i="10"/>
  <c r="E31" i="26" l="1"/>
  <c r="C32" i="26"/>
  <c r="E134" i="4"/>
  <c r="D9" i="10" s="1"/>
  <c r="G10" i="15" s="1"/>
  <c r="E6" i="4"/>
  <c r="D28" i="10"/>
  <c r="E10" i="27"/>
  <c r="E32" i="26"/>
  <c r="D22" i="10"/>
  <c r="G488" i="5"/>
  <c r="B32" i="26"/>
  <c r="D7" i="10"/>
  <c r="G476" i="5"/>
  <c r="B8" i="27" l="1"/>
  <c r="E129" i="4"/>
  <c r="E139" i="4"/>
  <c r="D6" i="10"/>
  <c r="D20" i="10" s="1"/>
  <c r="G8" i="15"/>
  <c r="G13" i="15" s="1"/>
  <c r="E19" i="16" s="1"/>
  <c r="D21" i="10"/>
  <c r="D34" i="10" s="1"/>
  <c r="G15" i="15"/>
  <c r="G21" i="15" s="1"/>
  <c r="E20" i="16" s="1"/>
  <c r="E8" i="27" l="1"/>
  <c r="E22" i="27" s="1"/>
  <c r="B22" i="27"/>
</calcChain>
</file>

<file path=xl/sharedStrings.xml><?xml version="1.0" encoding="utf-8"?>
<sst xmlns="http://schemas.openxmlformats.org/spreadsheetml/2006/main" count="1166" uniqueCount="488">
  <si>
    <t>Működési bevételek összesen:</t>
  </si>
  <si>
    <t>BEVÉTELEK ÖSSZESEN:</t>
  </si>
  <si>
    <t>Megnevezés</t>
  </si>
  <si>
    <t>Felhalmozási kiadások összesen:</t>
  </si>
  <si>
    <t>Személyi juttatás</t>
  </si>
  <si>
    <t>Önkormányzatok költségvetési támogatása</t>
  </si>
  <si>
    <t>Iparűzési adó</t>
  </si>
  <si>
    <t>Felhalmozási bevételek összesen:</t>
  </si>
  <si>
    <t>BEVÉTELEK összesen:</t>
  </si>
  <si>
    <t>Működési kiadások összesen:</t>
  </si>
  <si>
    <t>KIADÁSOK összesen:</t>
  </si>
  <si>
    <t>Létszám (fő)</t>
  </si>
  <si>
    <t>fő</t>
  </si>
  <si>
    <t>Létszámkeret:</t>
  </si>
  <si>
    <t>Munkaadót terhelő járulékok</t>
  </si>
  <si>
    <t>Készletbeszerzés</t>
  </si>
  <si>
    <t>Szolgáltatási díj</t>
  </si>
  <si>
    <t>Közalkalmazottak alapilletménye</t>
  </si>
  <si>
    <t>Kamatbevétel</t>
  </si>
  <si>
    <t>Telekadó</t>
  </si>
  <si>
    <t>Magánszemélyek kommunális adója</t>
  </si>
  <si>
    <t>Idegenforgalmi adó tartózkodás után</t>
  </si>
  <si>
    <t>Szállítási szolgáltatás</t>
  </si>
  <si>
    <t>KIADÁSOK ÖSSZESEN:</t>
  </si>
  <si>
    <t>BEVÉTELEK összesen</t>
  </si>
  <si>
    <t>KIADÁSOK összesen</t>
  </si>
  <si>
    <t>Működési célú bevételek összesen</t>
  </si>
  <si>
    <t>Személyi juttatások</t>
  </si>
  <si>
    <t>Munkaadókat terhelő járulékok</t>
  </si>
  <si>
    <t>Ellátottak pénzbeli juttatása</t>
  </si>
  <si>
    <t>Tartalékok</t>
  </si>
  <si>
    <t>Működési célú kiadások összesen</t>
  </si>
  <si>
    <t>Felhalmozási célú bevételek összesen</t>
  </si>
  <si>
    <t>Felhalmozási célú kiadások összesen</t>
  </si>
  <si>
    <t>Hajtó- és kenőanyag beszerzés</t>
  </si>
  <si>
    <t>Karbantartási, kisjavítási szolgáltatás</t>
  </si>
  <si>
    <t>Villamosenergia szolgáltatási díj</t>
  </si>
  <si>
    <t>Összesen:</t>
  </si>
  <si>
    <t>KÖVESKÁL KÖZSÉG ÖNKORMÁNYZATA</t>
  </si>
  <si>
    <t>Szolgáltatás ellenértékének teljesítése</t>
  </si>
  <si>
    <t>Építményadó</t>
  </si>
  <si>
    <t>Működési célú támogatás értékű pénzeszköz átvétel Tb alapoktól</t>
  </si>
  <si>
    <t>Működési célú támogatás értékű pénzeszköz átvétel önkormányzatoktól</t>
  </si>
  <si>
    <t>Előirányzatok</t>
  </si>
  <si>
    <t xml:space="preserve"> előirányzatok</t>
  </si>
  <si>
    <t>Szállítási szolgáltatások</t>
  </si>
  <si>
    <t>Irodaszer nyomtatvány beszerzés</t>
  </si>
  <si>
    <t>fűnyíróhoz alkatrész, damil</t>
  </si>
  <si>
    <t>Karbantartási, kisjavítási szolgáltatások</t>
  </si>
  <si>
    <t>Gázenergia-szolgáltatás díjak</t>
  </si>
  <si>
    <t>Villamosenergia-szolgáltatás díjak</t>
  </si>
  <si>
    <t>Víz-,csatornadíjak</t>
  </si>
  <si>
    <t>Működési célú pénzeszköz átadás non-profit szervnek</t>
  </si>
  <si>
    <t>Támogatásértékű működési kiadás Kővágóörs Közös Önkormányzati Hivatalnak</t>
  </si>
  <si>
    <t>tüzoltóautóba üzemanyag</t>
  </si>
  <si>
    <t>kéményseprés</t>
  </si>
  <si>
    <t xml:space="preserve">   Felelősségbiztosítás -tűzoltóautó</t>
  </si>
  <si>
    <t xml:space="preserve">   Vagyonbiztosítás</t>
  </si>
  <si>
    <t>Irodaszer, nyomtatvány</t>
  </si>
  <si>
    <t>Rendezvények készletbeszerzése</t>
  </si>
  <si>
    <t>Mikuláscsomagok</t>
  </si>
  <si>
    <t xml:space="preserve">Összesen: </t>
  </si>
  <si>
    <t>Közalkalmazottak cafetéria</t>
  </si>
  <si>
    <t>KÖVESKÁL  KÖZSÉG ÖNKORMÁNYZATA</t>
  </si>
  <si>
    <t>önkormányzati épületeknek a javításához, karbantartásához anyagok</t>
  </si>
  <si>
    <t>Üdülőhelyi feladatok támogatása</t>
  </si>
  <si>
    <t>Beruházások összesen:</t>
  </si>
  <si>
    <t>jogcím-csoportonként</t>
  </si>
  <si>
    <t>Jogcím-csoportok</t>
  </si>
  <si>
    <t xml:space="preserve">kötelező feladatok </t>
  </si>
  <si>
    <t>önként vállalt feladatok</t>
  </si>
  <si>
    <t>Munkaruha, védőruha</t>
  </si>
  <si>
    <t>051030 Nem veszélyes(települési) hulladék vegyes begyűjtése, szállítása, átrakása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</si>
  <si>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</si>
  <si>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</si>
  <si>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</si>
  <si>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</si>
  <si>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</si>
  <si>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</si>
  <si>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</si>
  <si>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</si>
  <si>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</si>
  <si>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</si>
  <si>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083030 Egyéb kiadói tevékenység</t>
  </si>
  <si>
    <t>K31</t>
  </si>
  <si>
    <t>K312</t>
  </si>
  <si>
    <t>Üzemeltetési anyagok beszerzése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</si>
  <si>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</si>
  <si>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</si>
  <si>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</si>
  <si>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</si>
  <si>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</si>
  <si>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</si>
  <si>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</si>
  <si>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</si>
  <si>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Szakmai anyagok beszerzése</t>
  </si>
  <si>
    <t>Informatikai eszközök</t>
  </si>
  <si>
    <t>K32</t>
  </si>
  <si>
    <t>Kommunikációs szolgáltatások</t>
  </si>
  <si>
    <t>K321</t>
  </si>
  <si>
    <t>Informatikai szolgáltatások igénybevitele</t>
  </si>
  <si>
    <t>K322</t>
  </si>
  <si>
    <t>Egyéb kommunikációs szolgáltatások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</si>
  <si>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</si>
  <si>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</si>
  <si>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</si>
  <si>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</si>
  <si>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K355</t>
  </si>
  <si>
    <t>Egyéb dologi kiadások</t>
  </si>
  <si>
    <t>K5</t>
  </si>
  <si>
    <t>Egyéb működési célú kiadások</t>
  </si>
  <si>
    <t>Egyéb működési célú támogatások államháztartáson kívülre</t>
  </si>
  <si>
    <t>Támogatásértékű működési kiadás önkormányzati költségvetési szerveknek</t>
  </si>
  <si>
    <t>Működési célú pénzeszköz átadás  belső ellenőzési feladatok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</si>
  <si>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</si>
  <si>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</si>
  <si>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</si>
  <si>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</si>
  <si>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</si>
  <si>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szállítási kiadások</t>
  </si>
  <si>
    <t>K335</t>
  </si>
  <si>
    <t>Közvetített szolgáltatások</t>
  </si>
  <si>
    <t>Továbbszámlázott szolgáltatások</t>
  </si>
  <si>
    <t>poroltóellenőrzés</t>
  </si>
  <si>
    <t>K7</t>
  </si>
  <si>
    <t>Felújítások</t>
  </si>
  <si>
    <t>K71</t>
  </si>
  <si>
    <t>K74</t>
  </si>
  <si>
    <t>Felújítási célú előzetesen felszámított általános forgalmi adó</t>
  </si>
  <si>
    <t>Működési célú pénzeszköz átadás óvodának állami támogatás</t>
  </si>
  <si>
    <t>K5 Egyéb működési célú kiadások</t>
  </si>
  <si>
    <t>K506 Egyéb működési célú támogatások államháztartáson belülre</t>
  </si>
  <si>
    <t>072111 Háziorvosi alapellátás</t>
  </si>
  <si>
    <t>074031 Család- és nővédelmi egészségügyi gondozás</t>
  </si>
  <si>
    <t>107060 Egyéb szociális pénzbeli és természetbeni ellátások, támogatások</t>
  </si>
  <si>
    <t>K4 Ellátottak pénzbeli juttatásai</t>
  </si>
  <si>
    <t>temetési segély</t>
  </si>
  <si>
    <t>107055 Falugondnoki szolgáltatás</t>
  </si>
  <si>
    <t xml:space="preserve"> Törvény szerinti illetmények, munkabérek</t>
  </si>
  <si>
    <t>K1101</t>
  </si>
  <si>
    <t>K1113</t>
  </si>
  <si>
    <t>Foglalkoztatotak egyéb személyi juttatása</t>
  </si>
  <si>
    <t>K1107</t>
  </si>
  <si>
    <t>Béren kívüli juttatások</t>
  </si>
  <si>
    <t>cafetéria juttatások</t>
  </si>
  <si>
    <t>Munkáltató terhelő személyi jövedelemadó</t>
  </si>
  <si>
    <t>Gyógyszer beszerzés</t>
  </si>
  <si>
    <t>Könyv, folyóirat beszerzés</t>
  </si>
  <si>
    <t>K34</t>
  </si>
  <si>
    <t>K341</t>
  </si>
  <si>
    <t>Kiküldetések kiadásai</t>
  </si>
  <si>
    <t>Közfoglalkoztatásban résztvevők bére</t>
  </si>
  <si>
    <t>Foglalkoztatottak  egyéb személyi  juttatásai</t>
  </si>
  <si>
    <t>041233 Hosszabb időtartamú közfoglalkoztatás</t>
  </si>
  <si>
    <t>082044 Könyvtári szolgáltatások</t>
  </si>
  <si>
    <t>082092 Közművelődés-hagyományos közösségi kulturális értékek gondozása</t>
  </si>
  <si>
    <t>Falunap</t>
  </si>
  <si>
    <t>Szüreti felvonulás</t>
  </si>
  <si>
    <t>Egyéb rendezvények</t>
  </si>
  <si>
    <t>013350 Az önkormányzati vagyonnal való gazdálkodással kapcsolatos feladatok</t>
  </si>
  <si>
    <t>018010 Önkormányzatok elszámolásai a központi költségvetéssel</t>
  </si>
  <si>
    <t>B4</t>
  </si>
  <si>
    <t>Működési bevételek</t>
  </si>
  <si>
    <t>B402</t>
  </si>
  <si>
    <t>B408</t>
  </si>
  <si>
    <t>B11</t>
  </si>
  <si>
    <t>B1</t>
  </si>
  <si>
    <t>Működési célú támogatások államháztartáson belülről</t>
  </si>
  <si>
    <t>B111 Helyi önkormányzatok működésének általános támogatása</t>
  </si>
  <si>
    <t>B16</t>
  </si>
  <si>
    <t>Egyéb működési célú támogatások bevételei államháztaráson belülről</t>
  </si>
  <si>
    <t>B3</t>
  </si>
  <si>
    <t>B36</t>
  </si>
  <si>
    <t>Egyéb közhatalmi bevételek</t>
  </si>
  <si>
    <t>Szolgáltatások ellenértéke</t>
  </si>
  <si>
    <t>B8</t>
  </si>
  <si>
    <t>B8131</t>
  </si>
  <si>
    <t>Előző év költségvetési maradványának igénybevétele</t>
  </si>
  <si>
    <t>Közhatalmi bevételek</t>
  </si>
  <si>
    <t>B34</t>
  </si>
  <si>
    <t>B35</t>
  </si>
  <si>
    <t>Helyi önkormányzatot megillető rész</t>
  </si>
  <si>
    <t xml:space="preserve">B3 </t>
  </si>
  <si>
    <t xml:space="preserve">Vagyoni tipusú adók </t>
  </si>
  <si>
    <t>Termékek és  szolgáltatások adói</t>
  </si>
  <si>
    <t>B351 Értékesítési és forgalmi adók</t>
  </si>
  <si>
    <t>B354 Gépjáműadók</t>
  </si>
  <si>
    <t>B355 Egyéb árúhasználati és szolgáltatási adók</t>
  </si>
  <si>
    <t>Pótlékok</t>
  </si>
  <si>
    <t>B403</t>
  </si>
  <si>
    <t>Közvetített szolgáltatások ellenértéke</t>
  </si>
  <si>
    <t>Közvetített szolgáltatások továbbértékesítése során befolyt bevétel</t>
  </si>
  <si>
    <t>iskolakezdési támogatás</t>
  </si>
  <si>
    <t xml:space="preserve"> átmeneti pénzbeli segély</t>
  </si>
  <si>
    <t>B112 Települési önkormányzatok egyes  köznevelési feladatainak támogatása</t>
  </si>
  <si>
    <t xml:space="preserve">B113 Települési önkormányzatok szociális, gyermekjóléti és gyermekétkeztetési feladatainak támogatása </t>
  </si>
  <si>
    <t>Település üzemeltetéshez kapcsolódó feladatellátás támogatása</t>
  </si>
  <si>
    <t>Egyéb önkormányzati feladatok támogatása</t>
  </si>
  <si>
    <t>Pedagógusok bértámogatása</t>
  </si>
  <si>
    <t>Óvoda működtetési támogatás</t>
  </si>
  <si>
    <t>Falugondnoki vagy tanyagondnoki szolgálat támogatása</t>
  </si>
  <si>
    <t>Gyermekétkeztetés támogatása</t>
  </si>
  <si>
    <t>B114 Települési önkormányzatok kulturális feladatainak támogatása</t>
  </si>
  <si>
    <t>szülési támogatás</t>
  </si>
  <si>
    <t>Lakott kültetületel kapcsolatos feladatok támogatása</t>
  </si>
  <si>
    <t>B402 Szolgáltatások ellenértékének teljesítése</t>
  </si>
  <si>
    <t>Biztosító intézeti szolgáltatások</t>
  </si>
  <si>
    <t>018030 Támogatási célú finanszírozási műveletek</t>
  </si>
  <si>
    <t>Kiküldetések,reklám- és propaganda kiadások</t>
  </si>
  <si>
    <t>Finanszírozási bevételek</t>
  </si>
  <si>
    <t xml:space="preserve">B813 </t>
  </si>
  <si>
    <t>Maradvány igénybevétele</t>
  </si>
  <si>
    <t>K511 Egyéb működési célú támogatások államháztartáson kivűlre</t>
  </si>
  <si>
    <t>K4</t>
  </si>
  <si>
    <t>Dologi kiadások</t>
  </si>
  <si>
    <t>Ellátotak pénzbeli juttatásai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</si>
  <si>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</si>
  <si>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</si>
  <si>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</si>
  <si>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</si>
  <si>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</si>
  <si>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</si>
  <si>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</si>
  <si>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</si>
  <si>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</si>
  <si>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</si>
  <si>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</si>
  <si>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</si>
  <si>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</si>
  <si>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B404</t>
  </si>
  <si>
    <t>Tulajdonosi bevételek</t>
  </si>
  <si>
    <t xml:space="preserve">Dologi kiadások </t>
  </si>
  <si>
    <t>Finanszírozási kiadások</t>
  </si>
  <si>
    <t xml:space="preserve">K9 </t>
  </si>
  <si>
    <t>Módosított előriányzat</t>
  </si>
  <si>
    <t>Más egyéb szolgáltatások</t>
  </si>
  <si>
    <t>Kötelező jellegű díjak</t>
  </si>
  <si>
    <t>K3126</t>
  </si>
  <si>
    <t>K311</t>
  </si>
  <si>
    <t>Nyomtatást segítő anyagok</t>
  </si>
  <si>
    <t>Postaköltség</t>
  </si>
  <si>
    <t>Biztosítási díjak</t>
  </si>
  <si>
    <t>Felosztandó költség meghatározása:</t>
  </si>
  <si>
    <t>Védőnői szolgálat</t>
  </si>
  <si>
    <t>TB támogatás</t>
  </si>
  <si>
    <t>Felosztandó:</t>
  </si>
  <si>
    <t>Községek hozzájárulása:</t>
  </si>
  <si>
    <t>Köveskál</t>
  </si>
  <si>
    <t>Mindszentkálla</t>
  </si>
  <si>
    <t>Szentbékkálla</t>
  </si>
  <si>
    <t>Balatonhenye</t>
  </si>
  <si>
    <t>Monoszló</t>
  </si>
  <si>
    <t>Kővágóörs</t>
  </si>
  <si>
    <t>Kékkút</t>
  </si>
  <si>
    <t>karbantartás,  meszelés</t>
  </si>
  <si>
    <t>Cafetéria</t>
  </si>
  <si>
    <t>K211</t>
  </si>
  <si>
    <t>K271</t>
  </si>
  <si>
    <t>szemétszállítás,</t>
  </si>
  <si>
    <t>,</t>
  </si>
  <si>
    <t>Ingatlanok felújítása (Önkormányzati ingatlanok felújítása)</t>
  </si>
  <si>
    <t>Ágazati pótlék</t>
  </si>
  <si>
    <t>Egyéb anyag, készletbeszerzés</t>
  </si>
  <si>
    <t>Egyéb működési célú támogatások államháztartáson kivűlre</t>
  </si>
  <si>
    <t>Egyéb anyag beszerzés (munkaeszközök)</t>
  </si>
  <si>
    <t>Irodaszer</t>
  </si>
  <si>
    <t>Egyéb anyagbeszerzés</t>
  </si>
  <si>
    <t>K3211</t>
  </si>
  <si>
    <t>K3221</t>
  </si>
  <si>
    <t>virágosítás, parkosítás a település területén</t>
  </si>
  <si>
    <t xml:space="preserve">Ingatlanok felújítása </t>
  </si>
  <si>
    <t>Civil szervezetek támogatása</t>
  </si>
  <si>
    <t>K67</t>
  </si>
  <si>
    <t>Beruházási célú előzetesen felszámított általános forgalmi adó</t>
  </si>
  <si>
    <t>Falubeli és hegyi utak felújítása</t>
  </si>
  <si>
    <t>Önkormányzati épületek javítási költségei egyéb karbantartási munkák</t>
  </si>
  <si>
    <t>Esküvőkre befizetett díjak</t>
  </si>
  <si>
    <t>államigazgatási feladatok</t>
  </si>
  <si>
    <t>013220 Köztemető-fenntartás és- működtetés</t>
  </si>
  <si>
    <t>B8141</t>
  </si>
  <si>
    <t>Államháztartáson belüli megelőlegezések</t>
  </si>
  <si>
    <t>K914</t>
  </si>
  <si>
    <t>Államháztartáson belüli megelőlegezések visszafizetése</t>
  </si>
  <si>
    <t>042130 Növénytermesztés, állattenyésztés és kapcsolodó szolgáltatások</t>
  </si>
  <si>
    <t>B7504</t>
  </si>
  <si>
    <t>Egyéb felhalmozási célú átvett pénzeszköz háztartások</t>
  </si>
  <si>
    <t>Kommunikációs szolgáltatás</t>
  </si>
  <si>
    <t>K9 Finanszírozási kiadások</t>
  </si>
  <si>
    <t xml:space="preserve">B6 </t>
  </si>
  <si>
    <t>082092Közművelődés- hagyományos közösségi kulturális értékek gondozása</t>
  </si>
  <si>
    <t>K513</t>
  </si>
  <si>
    <t>K3311</t>
  </si>
  <si>
    <t>eszközbeszerzés</t>
  </si>
  <si>
    <t>egyéb üzemeltetési anyagok beszerzése</t>
  </si>
  <si>
    <t>K3313</t>
  </si>
  <si>
    <t>Kéményseprés, szemétszállítás</t>
  </si>
  <si>
    <t>Biztosítási díjak, egyéb befizetések</t>
  </si>
  <si>
    <t>Kisegítők támogatása</t>
  </si>
  <si>
    <t>B113 Települési önkormányzatok szociális feladatainak támogatása</t>
  </si>
  <si>
    <t>K512</t>
  </si>
  <si>
    <t>032020 Tűz- és katasztrófavédelmi tevékenység</t>
  </si>
  <si>
    <t>K51203</t>
  </si>
  <si>
    <t>Önkéntes tüzoltóság támogatása</t>
  </si>
  <si>
    <t>081071 Üdülőhelyi szálláshely szolgáltatás és étkeztetés</t>
  </si>
  <si>
    <t>Talajterhelési díj</t>
  </si>
  <si>
    <t>032020Tűz- és katasztrófavédelmi tevékenység</t>
  </si>
  <si>
    <t>Ft</t>
  </si>
  <si>
    <t>B25</t>
  </si>
  <si>
    <t>Egyéb felhalmozási célú  támogatások bevételei államháztaráson belülről</t>
  </si>
  <si>
    <t>B116 Elszámolásból származó bevétele</t>
  </si>
  <si>
    <t xml:space="preserve">B 115 Működési célú költségvetési támogatások és kiegészítő támogatások </t>
  </si>
  <si>
    <t>Felhalmozási  célú támogatások államháztartáson belülről</t>
  </si>
  <si>
    <t>900020 Önkormányzatok funkcióra nem sorolható bevételei államháztartáson kívülről</t>
  </si>
  <si>
    <t>Előirányzatok adatok  Ft-ban</t>
  </si>
  <si>
    <t>K64</t>
  </si>
  <si>
    <t>Tárgyi eszközök beszerzése, létesítése</t>
  </si>
  <si>
    <t>Reklám, és propaganda kiadások</t>
  </si>
  <si>
    <t>Egyéb dologi kiadás</t>
  </si>
  <si>
    <t>Karbantartási díj</t>
  </si>
  <si>
    <t>(adatok  Ft – ban )</t>
  </si>
  <si>
    <t>Működési célú pénzeszköz átadás óvodának állami támogatás étkezés</t>
  </si>
  <si>
    <t>018020 Központi költségvetési befizetések</t>
  </si>
  <si>
    <t>018030Támogatási célú finanszírozási műveletek</t>
  </si>
  <si>
    <t xml:space="preserve">K337 </t>
  </si>
  <si>
    <t>104037 Intézményen kívüli gyermekétkeztetés</t>
  </si>
  <si>
    <t>(műszaki vizsga díj)</t>
  </si>
  <si>
    <t>Karácsonyi ünnepség</t>
  </si>
  <si>
    <t>(rendezvényekhez műsor, előadások stb.)</t>
  </si>
  <si>
    <t xml:space="preserve"> 081071 Üdülőhelyi szálláshely-szolgáltatás és étkeztetés</t>
  </si>
  <si>
    <t>Települési támogatás</t>
  </si>
  <si>
    <t>Önkormányzati fejlesztések támogatása</t>
  </si>
  <si>
    <t>K8</t>
  </si>
  <si>
    <t>018020Központi költségvetési befizetések</t>
  </si>
  <si>
    <t>K1103</t>
  </si>
  <si>
    <t>céljuttatás,projektprémium</t>
  </si>
  <si>
    <t>céljuttatás, projektprémium</t>
  </si>
  <si>
    <t>B411</t>
  </si>
  <si>
    <t>Egyéb bírság</t>
  </si>
  <si>
    <t>K5021</t>
  </si>
  <si>
    <t>A helyi önkormányzatok előző évi elszámolásából származó kiadások</t>
  </si>
  <si>
    <t>K62</t>
  </si>
  <si>
    <t>Ingatlanok létesítése</t>
  </si>
  <si>
    <t>K6 Beruházások</t>
  </si>
  <si>
    <t>K61</t>
  </si>
  <si>
    <t>Immateriális javak beszerzése</t>
  </si>
  <si>
    <t>Drv-nek lakossági víz támogatás</t>
  </si>
  <si>
    <t xml:space="preserve">K512 </t>
  </si>
  <si>
    <t>Egyéb működési célú támogtások államháztartáson kívülre</t>
  </si>
  <si>
    <t>Egyéb műödési célú kiadások</t>
  </si>
  <si>
    <t>018020 ÖnkorKözponti költségvetési befizetések</t>
  </si>
  <si>
    <t>106020 Lakásfenntartással, lakhatással összefüggő ellátások</t>
  </si>
  <si>
    <t>K253</t>
  </si>
  <si>
    <t>Táppénz hozzájárulás</t>
  </si>
  <si>
    <t>ápolási díj</t>
  </si>
  <si>
    <t>Polgármesteri illetmény támogatása</t>
  </si>
  <si>
    <t>Működési célú pénzeszköz átadás óvodának saját kiegészítés</t>
  </si>
  <si>
    <t>szobák festése</t>
  </si>
  <si>
    <t>Önkormányzati bérleti díjak</t>
  </si>
  <si>
    <t>Össz.:</t>
  </si>
  <si>
    <t xml:space="preserve">Felhalmozási célú támogatásértékű pénzeszköz átadás </t>
  </si>
  <si>
    <t>Fő u. buszmegálló</t>
  </si>
  <si>
    <t>módosított előirányzat adatok ( Ft)</t>
  </si>
  <si>
    <t>Egyéb működési bevételek</t>
  </si>
  <si>
    <t>B52</t>
  </si>
  <si>
    <t>Ingatlan értékesítés</t>
  </si>
  <si>
    <t xml:space="preserve">Egyéb működési bevétel </t>
  </si>
  <si>
    <t>B651</t>
  </si>
  <si>
    <t>Átvett pénzeszköz államháztartáson kívülről</t>
  </si>
  <si>
    <t>Működési célú átvett bevételek</t>
  </si>
  <si>
    <t>B 410</t>
  </si>
  <si>
    <t>Biztosítók által fizetett kártérítés</t>
  </si>
  <si>
    <t>B410</t>
  </si>
  <si>
    <t>Biztosítók által fizetett ktg térítés</t>
  </si>
  <si>
    <t xml:space="preserve">K334 </t>
  </si>
  <si>
    <t xml:space="preserve">K312 </t>
  </si>
  <si>
    <t>1.zöldterület-gazdálkodással kapcsolatos feladatok ellátása</t>
  </si>
  <si>
    <t>2.Közvilágítás fenntartásának támogatása</t>
  </si>
  <si>
    <t>3.Köztemető fenntartással kapcsolatos feladatok</t>
  </si>
  <si>
    <t>4.Közutak fenntartásának támogatása</t>
  </si>
  <si>
    <t>( szálláshely)</t>
  </si>
  <si>
    <t>K123 Egyéb külső személyi juttatások</t>
  </si>
  <si>
    <t>Egyszerűsített foglalkoztatás</t>
  </si>
  <si>
    <t>Tűzoltóautó műszaki vizsga díja</t>
  </si>
  <si>
    <t>Közalkalmazottak egyéb személyes juttatása</t>
  </si>
  <si>
    <t>K48 Egyéb nem intézményi ellátások</t>
  </si>
  <si>
    <r>
      <t>(</t>
    </r>
    <r>
      <rPr>
        <sz val="12"/>
        <rFont val="Times New Roman"/>
        <family val="1"/>
        <charset val="238"/>
      </rPr>
      <t>rezsicsökkentéshez kapott támogatáshoz kapcsolódó kiadás)</t>
    </r>
  </si>
  <si>
    <t>Szolgáltatások</t>
  </si>
  <si>
    <t>Szállítási költségek</t>
  </si>
  <si>
    <t>önkormányzati épület( szálláshely) a javításához, karbantartásához anyagok</t>
  </si>
  <si>
    <t>egyéb üzemeltetési anyagbeszerzés</t>
  </si>
  <si>
    <t>Szilveszteri</t>
  </si>
  <si>
    <t>Gyereknap</t>
  </si>
  <si>
    <t>(casco visszatérítés)</t>
  </si>
  <si>
    <t>Egyéb működési bevétel</t>
  </si>
  <si>
    <t>eredeti előirányzat adatok ( Ft)</t>
  </si>
  <si>
    <t>2018. teljesítés</t>
  </si>
  <si>
    <t>Egyéb immateriális javak</t>
  </si>
  <si>
    <t>Felújítások összesen:</t>
  </si>
  <si>
    <t>Ellátottak pénzbeli juttatásai</t>
  </si>
  <si>
    <t xml:space="preserve"> Beruházások</t>
  </si>
  <si>
    <t>K63</t>
  </si>
  <si>
    <t>Szociális hozzájárulási adó 17,5 %</t>
  </si>
  <si>
    <t>Faluprogram keretében elnyert összeg felhasználása közösségszervező foglalkoztatása</t>
  </si>
  <si>
    <t>062020 Településfejlesztési projektek</t>
  </si>
  <si>
    <t>eredeti előirányzat (Ft)</t>
  </si>
  <si>
    <t xml:space="preserve">K336 </t>
  </si>
  <si>
    <t>Szakmai szolgáltatások</t>
  </si>
  <si>
    <t>nemzeti és helyi identitástudat erősítése címen</t>
  </si>
  <si>
    <t>óvodaudvar fejlesztése címen</t>
  </si>
  <si>
    <t>pályázat a nemzeti és helyi identitástudat erősítése címen</t>
  </si>
  <si>
    <t>Óvoda udvar felújítása</t>
  </si>
  <si>
    <t>Járda kiépítésének anyagköltség támogatása</t>
  </si>
  <si>
    <t>Egyéb felhalmozási célú támogatások bevételei államháztaráson belülről</t>
  </si>
  <si>
    <t>011130 Önkormányzatok  általános igazgatási tevékenysége</t>
  </si>
  <si>
    <t xml:space="preserve">Közművelődési érdekeltségnövelő pályázat segítségével     </t>
  </si>
  <si>
    <t>082092 Közművelődés- hagyományos közösségi kulturális értékek gondozása</t>
  </si>
  <si>
    <t>2020. évi Költségvetés Mérlege</t>
  </si>
  <si>
    <t>eredeti  előirányzat</t>
  </si>
  <si>
    <t>2020. évi BEVÉTELEK részletezése</t>
  </si>
  <si>
    <t>eredeti  előirányzat adatok (Ft)</t>
  </si>
  <si>
    <t>2020. évi költségvetés FELÚJÍTÁSI, BERUHÁZÁSI kiadásai célonkénti bontásban</t>
  </si>
  <si>
    <t>Tájékoztató adatok a 2020. évi  MŰKÖDÉSI bevételek és kiadások alakulásáról</t>
  </si>
  <si>
    <t>Tájékotató adatok a 2020. évi  FELHALMOZÁSI célú bevételek és kiadások alakulásáról</t>
  </si>
  <si>
    <t>2020. eredeti előirányzat</t>
  </si>
  <si>
    <t>2020. évi BEVÉTELEK feladatonkénti  bontása</t>
  </si>
  <si>
    <t>2020. évi KIADÁSOK részletezése</t>
  </si>
  <si>
    <t>2020. évi KIADÁSOK feladatonkénti  bontása</t>
  </si>
  <si>
    <t>Polgármester tiszteletdíja, kötségátalánya</t>
  </si>
  <si>
    <t>Alpolgármester tiszteletdíja, költségátalánya</t>
  </si>
  <si>
    <t>Képviselői tiszteletdíj</t>
  </si>
  <si>
    <t>Működési célú pénzeszköz átadás kistérségi társulásnak házisegítségnyújtáshoz</t>
  </si>
  <si>
    <t>Működési célú pénzeszköz átadás kistérségi  társulásnak gazdálkodási feladatokhoz</t>
  </si>
  <si>
    <t>Működési célú pénzeszköz átadás kistérségi társulásnak háziorvosi ügyelethez</t>
  </si>
  <si>
    <t>Eskűvői pénzek  átadása Közös Hivatalnak</t>
  </si>
  <si>
    <t>Működési célú péneszköz átadás Zánkai társulásnak bölcsödei hozzájárulás</t>
  </si>
  <si>
    <t>Szociális hozzájárulási adó 17,5%</t>
  </si>
  <si>
    <t>042120 Mezőgazdasági támogatások</t>
  </si>
  <si>
    <t>Zártkerti pályázat keretében kerítés elkészítése</t>
  </si>
  <si>
    <t>Zártkerti pályázat keretében zártkerti útfelújítás</t>
  </si>
  <si>
    <t>rendezvények identitástudat erősítése címen</t>
  </si>
  <si>
    <t xml:space="preserve">falugondnoki új gépjármű beszerzése      </t>
  </si>
  <si>
    <t xml:space="preserve">projekt előkészítés saját erőből </t>
  </si>
  <si>
    <t>Faluprogram keretében elnyert összeg felhasználásajárda anyagköltsége</t>
  </si>
  <si>
    <t>Járda kiépítés munkadíja saját erőből</t>
  </si>
  <si>
    <t>településrendezési terv</t>
  </si>
  <si>
    <t>2. Fő utca 1. alatti lakások tetőfelújítása</t>
  </si>
  <si>
    <t xml:space="preserve">3. Fő u. buszmegálló </t>
  </si>
  <si>
    <t>4. volt takarékszövetkezet épület szennyvízbekötés</t>
  </si>
  <si>
    <t>1. villanyóra cserék, új villanyórák kialakítása</t>
  </si>
  <si>
    <t>5. telek kialakítás 6x500000</t>
  </si>
  <si>
    <t>Orvosi szolgálathoz költséghozzájárulás, takarítás</t>
  </si>
  <si>
    <t>Orvosi rendelő takarítószer</t>
  </si>
  <si>
    <t>itt kell e még valami?</t>
  </si>
  <si>
    <t>táppénz hozzájárulás</t>
  </si>
  <si>
    <t>Kéményseprés, szemétszállítás,veszélyes hulladék</t>
  </si>
  <si>
    <t xml:space="preserve">baby doppler </t>
  </si>
  <si>
    <t>2019. évi iskola eü -i OEP támogatás átadása orvosnak</t>
  </si>
  <si>
    <t>Részmunkaidőben foglalkoztatott munkabér 1. hó</t>
  </si>
  <si>
    <t>Teljes munkaidőben foglalkoztatott munkabér 11. hó</t>
  </si>
  <si>
    <t>K1 Személyi juttatás</t>
  </si>
  <si>
    <t>(Zártkerti pályázat fennmaradó támogatási összeg)</t>
  </si>
  <si>
    <t>Kerítés építése zártkerti pályázat keretében</t>
  </si>
  <si>
    <t>Zártkerti útfelújítás zártkerti pályázat keretében</t>
  </si>
  <si>
    <t>Település rendezési terv</t>
  </si>
  <si>
    <t>Villanyóra cserék és újak elhelyezése</t>
  </si>
  <si>
    <t>Fő u.1. tetőfelújítás</t>
  </si>
  <si>
    <t>telek kialakítás 6x 500.000.-</t>
  </si>
  <si>
    <t>Az új megvásárolt épület 56/6/A hrsz.(volt takszöv.) szennyvízbekötés</t>
  </si>
  <si>
    <t>baby doppler</t>
  </si>
  <si>
    <t>Járdakiépítésének anyagköltsége, pályázat+ sajáterő</t>
  </si>
  <si>
    <t>Ingatlanok felújítása (Önkormányzati ingatlanok felújítása, ívókút elhelyezése óvoda)</t>
  </si>
  <si>
    <t>Ivókút elhelyezése óvoda Magyar Falu Program</t>
  </si>
  <si>
    <t>óvodaudvar fejlesztése Magyar Falu Program</t>
  </si>
  <si>
    <t>falugondnoki gépjármű Magyar Falu Program</t>
  </si>
  <si>
    <t>2019. teljesítés</t>
  </si>
  <si>
    <t>-2020. évi lakbér</t>
  </si>
  <si>
    <t>- terembérleti díjak</t>
  </si>
  <si>
    <t>1 főre jutó költség: 3.583.786 Ft / 1.933fő=1.854,00-Ft/fő</t>
  </si>
  <si>
    <t>-2020 évi egyéb helyiség bérleti díja</t>
  </si>
  <si>
    <t>1. melléklet a 3/2020. (II. 24.) önkormányzati rendelethez</t>
  </si>
  <si>
    <t>2. melléklet  a 3/2020. (II. 24.) önkormányzati rendelethez</t>
  </si>
  <si>
    <t>3. melléklet a 3/2020. (II. 24.) önkormányzati rendelethez</t>
  </si>
  <si>
    <t>4. melléklet a 3/2020. (II. 24.) önkormányzati rendelethez</t>
  </si>
  <si>
    <t>5. melléklet a 3/2020. (II. 24.) önkormányzati rendelethez</t>
  </si>
  <si>
    <t>6. melléklet a 3/2020. (II. 24.) önkormányzati rendelethez</t>
  </si>
  <si>
    <t>7. melléklet a 3/2020. (II. 24.) önkormányzati rendelethez</t>
  </si>
  <si>
    <t>8. melléklet a 3/2020. (II. 24.) önkormányzati rendelethez</t>
  </si>
  <si>
    <t>9. melléklet a 3/2020. (II. 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</si>
</sst>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4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indexed="2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" fillId="17" borderId="7" applyNumberFormat="0" applyFont="0" applyAlignment="0" applyProtection="0"/>
    <xf numFmtId="0" fontId="18" fillId="4" borderId="0" applyNumberFormat="0" applyBorder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19" borderId="0" applyNumberFormat="0" applyBorder="0" applyAlignment="0" applyProtection="0"/>
    <xf numFmtId="0" fontId="24" fillId="18" borderId="1" applyNumberFormat="0" applyAlignment="0" applyProtection="0"/>
  </cellStyleXfs>
  <cellXfs count="3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32"/>
    <xf numFmtId="0" fontId="25" fillId="0" borderId="0" xfId="32" applyBorder="1"/>
    <xf numFmtId="0" fontId="7" fillId="0" borderId="0" xfId="32" applyFont="1"/>
    <xf numFmtId="0" fontId="4" fillId="0" borderId="0" xfId="0" applyFont="1" applyFill="1"/>
    <xf numFmtId="0" fontId="4" fillId="0" borderId="0" xfId="32" applyFont="1"/>
    <xf numFmtId="0" fontId="25" fillId="0" borderId="0" xfId="32" applyFont="1"/>
    <xf numFmtId="0" fontId="27" fillId="0" borderId="0" xfId="0" applyFont="1" applyAlignment="1">
      <alignment horizontal="left"/>
    </xf>
    <xf numFmtId="0" fontId="5" fillId="0" borderId="0" xfId="0" applyFont="1"/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1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49" fontId="5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11" xfId="0" applyFont="1" applyBorder="1"/>
    <xf numFmtId="0" fontId="30" fillId="0" borderId="0" xfId="32" applyFont="1"/>
    <xf numFmtId="0" fontId="4" fillId="0" borderId="0" xfId="0" applyFont="1" applyBorder="1"/>
    <xf numFmtId="3" fontId="27" fillId="0" borderId="0" xfId="0" applyNumberFormat="1" applyFont="1" applyBorder="1"/>
    <xf numFmtId="0" fontId="5" fillId="0" borderId="13" xfId="0" applyFont="1" applyBorder="1"/>
    <xf numFmtId="0" fontId="4" fillId="0" borderId="14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0" xfId="32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5" xfId="0" applyFont="1" applyBorder="1" applyAlignment="1">
      <alignment horizontal="left"/>
    </xf>
    <xf numFmtId="0" fontId="4" fillId="0" borderId="0" xfId="32" applyFont="1" applyAlignment="1">
      <alignment horizontal="center"/>
    </xf>
    <xf numFmtId="0" fontId="31" fillId="0" borderId="0" xfId="32" applyFont="1" applyBorder="1" applyAlignment="1">
      <alignment horizontal="center"/>
    </xf>
    <xf numFmtId="0" fontId="4" fillId="0" borderId="0" xfId="32" applyFont="1" applyBorder="1"/>
    <xf numFmtId="0" fontId="5" fillId="0" borderId="11" xfId="0" applyFont="1" applyBorder="1" applyAlignment="1">
      <alignment horizontal="center" wrapText="1"/>
    </xf>
    <xf numFmtId="0" fontId="34" fillId="0" borderId="0" xfId="0" applyFont="1" applyFill="1" applyAlignment="1">
      <alignment horizontal="left"/>
    </xf>
    <xf numFmtId="3" fontId="4" fillId="0" borderId="0" xfId="0" applyNumberFormat="1" applyFont="1" applyBorder="1"/>
    <xf numFmtId="0" fontId="4" fillId="0" borderId="10" xfId="0" applyFont="1" applyBorder="1"/>
    <xf numFmtId="0" fontId="4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1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5" fillId="0" borderId="10" xfId="0" applyFont="1" applyBorder="1"/>
    <xf numFmtId="0" fontId="5" fillId="0" borderId="18" xfId="0" applyFont="1" applyBorder="1"/>
    <xf numFmtId="0" fontId="25" fillId="0" borderId="10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0" xfId="0" applyFont="1" applyBorder="1" applyAlignment="1">
      <alignment horizontal="justify"/>
    </xf>
    <xf numFmtId="0" fontId="4" fillId="0" borderId="10" xfId="0" applyFont="1" applyBorder="1" applyAlignment="1">
      <alignment horizontal="justify"/>
    </xf>
    <xf numFmtId="3" fontId="35" fillId="0" borderId="0" xfId="0" applyNumberFormat="1" applyFont="1"/>
    <xf numFmtId="3" fontId="35" fillId="0" borderId="0" xfId="0" applyNumberFormat="1" applyFont="1" applyBorder="1"/>
    <xf numFmtId="3" fontId="35" fillId="0" borderId="0" xfId="0" applyNumberFormat="1" applyFont="1" applyFill="1" applyBorder="1"/>
    <xf numFmtId="0" fontId="35" fillId="0" borderId="0" xfId="0" applyFont="1" applyBorder="1"/>
    <xf numFmtId="0" fontId="35" fillId="0" borderId="10" xfId="0" applyFont="1" applyBorder="1" applyAlignment="1">
      <alignment horizontal="left"/>
    </xf>
    <xf numFmtId="0" fontId="35" fillId="0" borderId="0" xfId="32" applyFont="1"/>
    <xf numFmtId="0" fontId="35" fillId="0" borderId="10" xfId="0" applyFont="1" applyBorder="1" applyAlignment="1">
      <alignment horizontal="justify"/>
    </xf>
    <xf numFmtId="0" fontId="35" fillId="0" borderId="13" xfId="0" applyFont="1" applyBorder="1" applyAlignment="1">
      <alignment horizontal="left"/>
    </xf>
    <xf numFmtId="0" fontId="35" fillId="0" borderId="10" xfId="32" applyFont="1" applyBorder="1"/>
    <xf numFmtId="0" fontId="36" fillId="0" borderId="10" xfId="32" applyFont="1" applyBorder="1" applyAlignment="1">
      <alignment wrapText="1"/>
    </xf>
    <xf numFmtId="0" fontId="35" fillId="0" borderId="14" xfId="32" applyFont="1" applyBorder="1" applyAlignment="1">
      <alignment horizontal="justify"/>
    </xf>
    <xf numFmtId="0" fontId="4" fillId="0" borderId="0" xfId="0" applyFont="1" applyFill="1" applyBorder="1" applyAlignment="1">
      <alignment horizontal="right"/>
    </xf>
    <xf numFmtId="0" fontId="5" fillId="0" borderId="14" xfId="0" applyFont="1" applyBorder="1" applyAlignment="1">
      <alignment wrapText="1"/>
    </xf>
    <xf numFmtId="3" fontId="4" fillId="0" borderId="15" xfId="0" applyNumberFormat="1" applyFont="1" applyBorder="1"/>
    <xf numFmtId="3" fontId="5" fillId="0" borderId="16" xfId="0" applyNumberFormat="1" applyFont="1" applyBorder="1"/>
    <xf numFmtId="3" fontId="5" fillId="0" borderId="15" xfId="0" applyNumberFormat="1" applyFont="1" applyBorder="1"/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5" fillId="0" borderId="14" xfId="32" applyFont="1" applyBorder="1" applyAlignment="1">
      <alignment horizontal="left"/>
    </xf>
    <xf numFmtId="3" fontId="4" fillId="20" borderId="0" xfId="0" applyNumberFormat="1" applyFont="1" applyFill="1" applyBorder="1"/>
    <xf numFmtId="0" fontId="37" fillId="0" borderId="0" xfId="0" applyFont="1"/>
    <xf numFmtId="0" fontId="6" fillId="0" borderId="0" xfId="0" applyFont="1" applyFill="1" applyAlignment="1">
      <alignment horizontal="left"/>
    </xf>
    <xf numFmtId="2" fontId="4" fillId="0" borderId="10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2" fontId="28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7" fillId="0" borderId="10" xfId="0" applyFont="1" applyFill="1" applyBorder="1"/>
    <xf numFmtId="49" fontId="4" fillId="0" borderId="10" xfId="0" applyNumberFormat="1" applyFont="1" applyFill="1" applyBorder="1" applyAlignment="1">
      <alignment horizontal="left"/>
    </xf>
    <xf numFmtId="3" fontId="4" fillId="0" borderId="1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wrapText="1"/>
    </xf>
    <xf numFmtId="0" fontId="4" fillId="0" borderId="20" xfId="0" applyFont="1" applyBorder="1"/>
    <xf numFmtId="0" fontId="5" fillId="0" borderId="20" xfId="0" applyFont="1" applyBorder="1" applyAlignment="1"/>
    <xf numFmtId="0" fontId="5" fillId="0" borderId="21" xfId="0" applyFont="1" applyBorder="1" applyAlignment="1"/>
    <xf numFmtId="3" fontId="4" fillId="0" borderId="15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29" fillId="0" borderId="0" xfId="0" applyFont="1"/>
    <xf numFmtId="0" fontId="5" fillId="0" borderId="0" xfId="0" applyFont="1" applyFill="1" applyBorder="1"/>
    <xf numFmtId="14" fontId="5" fillId="0" borderId="14" xfId="32" applyNumberFormat="1" applyFont="1" applyBorder="1" applyAlignment="1">
      <alignment horizontal="center" vertical="center" wrapText="1"/>
    </xf>
    <xf numFmtId="0" fontId="31" fillId="0" borderId="14" xfId="32" applyFont="1" applyBorder="1" applyAlignment="1">
      <alignment horizontal="center" vertical="center" wrapText="1"/>
    </xf>
    <xf numFmtId="0" fontId="4" fillId="21" borderId="0" xfId="0" applyFont="1" applyFill="1"/>
    <xf numFmtId="3" fontId="29" fillId="0" borderId="15" xfId="0" applyNumberFormat="1" applyFont="1" applyBorder="1"/>
    <xf numFmtId="0" fontId="4" fillId="0" borderId="14" xfId="0" applyFont="1" applyFill="1" applyBorder="1" applyAlignment="1">
      <alignment horizontal="left"/>
    </xf>
    <xf numFmtId="0" fontId="5" fillId="0" borderId="21" xfId="32" applyFont="1" applyBorder="1" applyAlignment="1">
      <alignment horizontal="center" vertical="center" wrapText="1"/>
    </xf>
    <xf numFmtId="0" fontId="4" fillId="0" borderId="19" xfId="32" applyFont="1" applyBorder="1"/>
    <xf numFmtId="0" fontId="35" fillId="0" borderId="10" xfId="32" applyFont="1" applyBorder="1" applyAlignment="1">
      <alignment vertical="center" wrapText="1"/>
    </xf>
    <xf numFmtId="0" fontId="31" fillId="0" borderId="21" xfId="32" applyFont="1" applyBorder="1" applyAlignment="1">
      <alignment horizontal="center" vertical="center" wrapText="1"/>
    </xf>
    <xf numFmtId="0" fontId="25" fillId="0" borderId="20" xfId="32" applyFont="1" applyBorder="1"/>
    <xf numFmtId="3" fontId="35" fillId="0" borderId="22" xfId="32" applyNumberFormat="1" applyFont="1" applyBorder="1" applyAlignment="1">
      <alignment horizontal="right" vertical="center" wrapText="1"/>
    </xf>
    <xf numFmtId="3" fontId="35" fillId="0" borderId="23" xfId="32" applyNumberFormat="1" applyFont="1" applyBorder="1" applyAlignment="1">
      <alignment horizontal="right" vertical="center" wrapText="1"/>
    </xf>
    <xf numFmtId="3" fontId="36" fillId="0" borderId="23" xfId="32" applyNumberFormat="1" applyFont="1" applyBorder="1" applyAlignment="1">
      <alignment horizontal="right" wrapText="1"/>
    </xf>
    <xf numFmtId="3" fontId="4" fillId="0" borderId="23" xfId="0" applyNumberFormat="1" applyFont="1" applyBorder="1"/>
    <xf numFmtId="0" fontId="29" fillId="0" borderId="15" xfId="0" applyFont="1" applyBorder="1"/>
    <xf numFmtId="0" fontId="29" fillId="0" borderId="23" xfId="0" applyFont="1" applyBorder="1"/>
    <xf numFmtId="0" fontId="0" fillId="0" borderId="0" xfId="0" applyAlignment="1"/>
    <xf numFmtId="3" fontId="4" fillId="0" borderId="14" xfId="32" applyNumberFormat="1" applyFont="1" applyBorder="1"/>
    <xf numFmtId="3" fontId="25" fillId="0" borderId="14" xfId="32" applyNumberFormat="1" applyBorder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4" fillId="0" borderId="0" xfId="32" applyFont="1" applyAlignment="1">
      <alignment horizontal="center" vertical="center"/>
    </xf>
    <xf numFmtId="0" fontId="4" fillId="0" borderId="0" xfId="0" applyFont="1" applyFill="1" applyBorder="1"/>
    <xf numFmtId="0" fontId="35" fillId="0" borderId="14" xfId="32" applyFont="1" applyBorder="1"/>
    <xf numFmtId="3" fontId="25" fillId="0" borderId="19" xfId="32" applyNumberFormat="1" applyBorder="1"/>
    <xf numFmtId="0" fontId="5" fillId="0" borderId="11" xfId="0" applyFont="1" applyBorder="1" applyAlignment="1">
      <alignment horizontal="right"/>
    </xf>
    <xf numFmtId="0" fontId="5" fillId="0" borderId="2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27" fillId="0" borderId="0" xfId="0" applyFont="1" applyFill="1"/>
    <xf numFmtId="0" fontId="4" fillId="0" borderId="10" xfId="0" applyFont="1" applyFill="1" applyBorder="1"/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1" fontId="4" fillId="0" borderId="10" xfId="0" applyNumberFormat="1" applyFont="1" applyFill="1" applyBorder="1" applyAlignment="1">
      <alignment horizontal="right" wrapText="1"/>
    </xf>
    <xf numFmtId="0" fontId="5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3" fontId="6" fillId="0" borderId="24" xfId="0" applyNumberFormat="1" applyFont="1" applyFill="1" applyBorder="1"/>
    <xf numFmtId="0" fontId="4" fillId="0" borderId="0" xfId="0" applyFont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0" fontId="6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5" fillId="0" borderId="10" xfId="0" applyFont="1" applyFill="1" applyBorder="1"/>
    <xf numFmtId="3" fontId="4" fillId="0" borderId="10" xfId="0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left"/>
    </xf>
    <xf numFmtId="2" fontId="5" fillId="0" borderId="1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1" fontId="28" fillId="0" borderId="1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4" fillId="0" borderId="0" xfId="0" applyFont="1" applyFill="1" applyAlignment="1"/>
    <xf numFmtId="1" fontId="6" fillId="0" borderId="0" xfId="0" applyNumberFormat="1" applyFont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horizontal="left"/>
    </xf>
    <xf numFmtId="0" fontId="4" fillId="0" borderId="18" xfId="0" applyFont="1" applyFill="1" applyBorder="1"/>
    <xf numFmtId="3" fontId="5" fillId="0" borderId="18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49" fontId="41" fillId="0" borderId="0" xfId="0" applyNumberFormat="1" applyFont="1" applyFill="1" applyAlignment="1">
      <alignment horizontal="left"/>
    </xf>
    <xf numFmtId="0" fontId="4" fillId="22" borderId="0" xfId="0" applyFont="1" applyFill="1"/>
    <xf numFmtId="0" fontId="42" fillId="0" borderId="0" xfId="0" applyFont="1" applyFill="1" applyAlignment="1">
      <alignment horizontal="left"/>
    </xf>
    <xf numFmtId="3" fontId="6" fillId="0" borderId="10" xfId="0" applyNumberFormat="1" applyFont="1" applyFill="1" applyBorder="1"/>
    <xf numFmtId="0" fontId="4" fillId="0" borderId="13" xfId="0" applyFont="1" applyFill="1" applyBorder="1" applyAlignment="1">
      <alignment horizontal="left"/>
    </xf>
    <xf numFmtId="3" fontId="4" fillId="0" borderId="22" xfId="32" applyNumberFormat="1" applyFont="1" applyBorder="1" applyAlignment="1">
      <alignment horizontal="right" vertical="center" wrapText="1"/>
    </xf>
    <xf numFmtId="3" fontId="4" fillId="0" borderId="23" xfId="32" applyNumberFormat="1" applyFont="1" applyBorder="1" applyAlignment="1">
      <alignment horizontal="right" vertical="center" wrapText="1"/>
    </xf>
    <xf numFmtId="3" fontId="5" fillId="0" borderId="23" xfId="32" applyNumberFormat="1" applyFont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left"/>
    </xf>
    <xf numFmtId="3" fontId="5" fillId="0" borderId="21" xfId="0" applyNumberFormat="1" applyFont="1" applyBorder="1" applyAlignment="1">
      <alignment horizontal="center" wrapText="1"/>
    </xf>
    <xf numFmtId="3" fontId="5" fillId="0" borderId="20" xfId="0" applyNumberFormat="1" applyFont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/>
    </xf>
    <xf numFmtId="3" fontId="4" fillId="0" borderId="24" xfId="0" applyNumberFormat="1" applyFont="1" applyFill="1" applyBorder="1"/>
    <xf numFmtId="3" fontId="5" fillId="0" borderId="24" xfId="0" applyNumberFormat="1" applyFont="1" applyFill="1" applyBorder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3" fontId="4" fillId="0" borderId="24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37" fillId="0" borderId="0" xfId="0" applyFont="1" applyFill="1" applyBorder="1"/>
    <xf numFmtId="3" fontId="4" fillId="0" borderId="23" xfId="0" applyNumberFormat="1" applyFont="1" applyFill="1" applyBorder="1"/>
    <xf numFmtId="3" fontId="4" fillId="0" borderId="10" xfId="0" applyNumberFormat="1" applyFont="1" applyBorder="1"/>
    <xf numFmtId="2" fontId="27" fillId="0" borderId="13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3" fontId="5" fillId="0" borderId="21" xfId="0" applyNumberFormat="1" applyFont="1" applyBorder="1" applyAlignment="1">
      <alignment horizontal="center" vertical="center" wrapText="1"/>
    </xf>
    <xf numFmtId="2" fontId="44" fillId="0" borderId="10" xfId="0" applyNumberFormat="1" applyFont="1" applyFill="1" applyBorder="1" applyAlignment="1">
      <alignment horizontal="right"/>
    </xf>
    <xf numFmtId="3" fontId="45" fillId="20" borderId="0" xfId="0" applyNumberFormat="1" applyFont="1" applyFill="1" applyBorder="1"/>
    <xf numFmtId="0" fontId="45" fillId="0" borderId="0" xfId="0" applyFont="1" applyFill="1" applyAlignment="1">
      <alignment horizontal="left"/>
    </xf>
    <xf numFmtId="0" fontId="45" fillId="0" borderId="0" xfId="0" applyFont="1"/>
    <xf numFmtId="3" fontId="45" fillId="0" borderId="24" xfId="0" applyNumberFormat="1" applyFont="1" applyFill="1" applyBorder="1"/>
    <xf numFmtId="3" fontId="4" fillId="0" borderId="10" xfId="0" applyNumberFormat="1" applyFont="1" applyFill="1" applyBorder="1"/>
    <xf numFmtId="0" fontId="4" fillId="0" borderId="14" xfId="32" applyFont="1" applyBorder="1" applyAlignment="1">
      <alignment horizontal="left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right"/>
    </xf>
    <xf numFmtId="49" fontId="5" fillId="23" borderId="11" xfId="0" applyNumberFormat="1" applyFont="1" applyFill="1" applyBorder="1" applyAlignment="1">
      <alignment horizontal="left"/>
    </xf>
    <xf numFmtId="2" fontId="5" fillId="23" borderId="12" xfId="0" applyNumberFormat="1" applyFont="1" applyFill="1" applyBorder="1" applyAlignment="1">
      <alignment horizontal="right"/>
    </xf>
    <xf numFmtId="3" fontId="5" fillId="23" borderId="11" xfId="0" applyNumberFormat="1" applyFont="1" applyFill="1" applyBorder="1"/>
    <xf numFmtId="0" fontId="5" fillId="23" borderId="11" xfId="0" applyFont="1" applyFill="1" applyBorder="1" applyAlignment="1">
      <alignment horizontal="left"/>
    </xf>
    <xf numFmtId="0" fontId="4" fillId="23" borderId="11" xfId="0" applyFont="1" applyFill="1" applyBorder="1" applyAlignment="1">
      <alignment horizontal="left"/>
    </xf>
    <xf numFmtId="1" fontId="4" fillId="23" borderId="12" xfId="0" applyNumberFormat="1" applyFont="1" applyFill="1" applyBorder="1" applyAlignment="1">
      <alignment horizontal="right"/>
    </xf>
    <xf numFmtId="3" fontId="4" fillId="23" borderId="11" xfId="0" applyNumberFormat="1" applyFont="1" applyFill="1" applyBorder="1"/>
    <xf numFmtId="0" fontId="3" fillId="23" borderId="11" xfId="0" applyFont="1" applyFill="1" applyBorder="1" applyAlignment="1">
      <alignment horizontal="left"/>
    </xf>
    <xf numFmtId="3" fontId="46" fillId="0" borderId="0" xfId="0" applyNumberFormat="1" applyFont="1" applyFill="1" applyBorder="1"/>
    <xf numFmtId="3" fontId="45" fillId="0" borderId="0" xfId="0" applyNumberFormat="1" applyFont="1"/>
    <xf numFmtId="0" fontId="27" fillId="23" borderId="11" xfId="0" applyFont="1" applyFill="1" applyBorder="1" applyAlignment="1">
      <alignment horizontal="left"/>
    </xf>
    <xf numFmtId="3" fontId="5" fillId="23" borderId="25" xfId="0" applyNumberFormat="1" applyFont="1" applyFill="1" applyBorder="1"/>
    <xf numFmtId="0" fontId="5" fillId="23" borderId="11" xfId="0" applyFont="1" applyFill="1" applyBorder="1"/>
    <xf numFmtId="0" fontId="4" fillId="23" borderId="12" xfId="0" applyFont="1" applyFill="1" applyBorder="1"/>
    <xf numFmtId="0" fontId="4" fillId="23" borderId="11" xfId="0" applyFont="1" applyFill="1" applyBorder="1"/>
    <xf numFmtId="0" fontId="5" fillId="23" borderId="20" xfId="0" applyFont="1" applyFill="1" applyBorder="1" applyAlignment="1">
      <alignment horizontal="left"/>
    </xf>
    <xf numFmtId="0" fontId="5" fillId="23" borderId="21" xfId="0" applyFont="1" applyFill="1" applyBorder="1" applyAlignment="1">
      <alignment horizontal="right"/>
    </xf>
    <xf numFmtId="3" fontId="5" fillId="23" borderId="20" xfId="0" applyNumberFormat="1" applyFont="1" applyFill="1" applyBorder="1" applyAlignment="1">
      <alignment horizontal="right"/>
    </xf>
    <xf numFmtId="0" fontId="5" fillId="23" borderId="12" xfId="0" applyFont="1" applyFill="1" applyBorder="1" applyAlignment="1">
      <alignment horizontal="right"/>
    </xf>
    <xf numFmtId="3" fontId="5" fillId="23" borderId="11" xfId="0" applyNumberFormat="1" applyFont="1" applyFill="1" applyBorder="1" applyAlignment="1">
      <alignment horizontal="right"/>
    </xf>
    <xf numFmtId="0" fontId="6" fillId="23" borderId="11" xfId="0" applyFont="1" applyFill="1" applyBorder="1" applyAlignment="1">
      <alignment horizontal="left"/>
    </xf>
    <xf numFmtId="0" fontId="28" fillId="23" borderId="11" xfId="0" applyFont="1" applyFill="1" applyBorder="1" applyAlignment="1">
      <alignment horizontal="left"/>
    </xf>
    <xf numFmtId="2" fontId="28" fillId="23" borderId="12" xfId="0" applyNumberFormat="1" applyFont="1" applyFill="1" applyBorder="1" applyAlignment="1">
      <alignment horizontal="right"/>
    </xf>
    <xf numFmtId="0" fontId="46" fillId="0" borderId="0" xfId="0" applyFont="1"/>
    <xf numFmtId="1" fontId="46" fillId="0" borderId="10" xfId="0" applyNumberFormat="1" applyFont="1" applyFill="1" applyBorder="1" applyAlignment="1">
      <alignment horizontal="right"/>
    </xf>
    <xf numFmtId="0" fontId="5" fillId="23" borderId="0" xfId="0" applyFont="1" applyFill="1" applyBorder="1" applyAlignment="1">
      <alignment horizontal="left"/>
    </xf>
    <xf numFmtId="0" fontId="5" fillId="23" borderId="20" xfId="0" applyFont="1" applyFill="1" applyBorder="1" applyAlignment="1">
      <alignment horizontal="left"/>
    </xf>
    <xf numFmtId="2" fontId="27" fillId="23" borderId="21" xfId="0" applyNumberFormat="1" applyFont="1" applyFill="1" applyBorder="1" applyAlignment="1">
      <alignment horizontal="right"/>
    </xf>
    <xf numFmtId="3" fontId="5" fillId="23" borderId="20" xfId="0" applyNumberFormat="1" applyFont="1" applyFill="1" applyBorder="1"/>
    <xf numFmtId="0" fontId="4" fillId="23" borderId="0" xfId="0" applyFont="1" applyFill="1"/>
    <xf numFmtId="0" fontId="4" fillId="23" borderId="0" xfId="0" applyFont="1" applyFill="1" applyAlignment="1">
      <alignment horizontal="left"/>
    </xf>
    <xf numFmtId="3" fontId="4" fillId="23" borderId="0" xfId="0" applyNumberFormat="1" applyFont="1" applyFill="1" applyAlignment="1">
      <alignment horizontal="left"/>
    </xf>
    <xf numFmtId="3" fontId="4" fillId="23" borderId="10" xfId="0" applyNumberFormat="1" applyFont="1" applyFill="1" applyBorder="1" applyAlignment="1">
      <alignment horizontal="left"/>
    </xf>
    <xf numFmtId="3" fontId="5" fillId="23" borderId="10" xfId="0" applyNumberFormat="1" applyFont="1" applyFill="1" applyBorder="1"/>
    <xf numFmtId="0" fontId="5" fillId="23" borderId="12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49" fontId="4" fillId="23" borderId="11" xfId="0" applyNumberFormat="1" applyFont="1" applyFill="1" applyBorder="1" applyAlignment="1">
      <alignment horizontal="left"/>
    </xf>
    <xf numFmtId="49" fontId="4" fillId="23" borderId="12" xfId="0" applyNumberFormat="1" applyFont="1" applyFill="1" applyBorder="1" applyAlignment="1">
      <alignment horizontal="right"/>
    </xf>
    <xf numFmtId="0" fontId="4" fillId="23" borderId="12" xfId="0" applyFont="1" applyFill="1" applyBorder="1" applyAlignment="1">
      <alignment horizontal="left"/>
    </xf>
    <xf numFmtId="0" fontId="4" fillId="23" borderId="20" xfId="0" applyFont="1" applyFill="1" applyBorder="1" applyAlignment="1">
      <alignment horizontal="left"/>
    </xf>
    <xf numFmtId="0" fontId="4" fillId="23" borderId="20" xfId="0" applyFont="1" applyFill="1" applyBorder="1"/>
    <xf numFmtId="0" fontId="4" fillId="23" borderId="21" xfId="0" applyFont="1" applyFill="1" applyBorder="1"/>
    <xf numFmtId="0" fontId="4" fillId="23" borderId="0" xfId="0" applyFont="1" applyFill="1" applyBorder="1" applyAlignment="1">
      <alignment horizontal="left"/>
    </xf>
    <xf numFmtId="0" fontId="4" fillId="23" borderId="0" xfId="0" applyFont="1" applyFill="1" applyBorder="1"/>
    <xf numFmtId="3" fontId="5" fillId="23" borderId="16" xfId="0" applyNumberFormat="1" applyFont="1" applyFill="1" applyBorder="1" applyAlignment="1">
      <alignment horizontal="right"/>
    </xf>
    <xf numFmtId="3" fontId="5" fillId="23" borderId="15" xfId="0" applyNumberFormat="1" applyFont="1" applyFill="1" applyBorder="1"/>
    <xf numFmtId="0" fontId="5" fillId="0" borderId="14" xfId="0" applyFont="1" applyFill="1" applyBorder="1" applyAlignment="1">
      <alignment horizontal="justify"/>
    </xf>
    <xf numFmtId="3" fontId="25" fillId="0" borderId="14" xfId="32" applyNumberFormat="1" applyFill="1" applyBorder="1"/>
    <xf numFmtId="0" fontId="4" fillId="0" borderId="14" xfId="0" applyFont="1" applyFill="1" applyBorder="1" applyAlignment="1">
      <alignment horizontal="justify"/>
    </xf>
    <xf numFmtId="0" fontId="5" fillId="23" borderId="14" xfId="0" applyFont="1" applyFill="1" applyBorder="1" applyAlignment="1">
      <alignment horizontal="left"/>
    </xf>
    <xf numFmtId="0" fontId="5" fillId="23" borderId="14" xfId="0" applyFont="1" applyFill="1" applyBorder="1" applyAlignment="1">
      <alignment horizontal="justify"/>
    </xf>
    <xf numFmtId="0" fontId="4" fillId="23" borderId="14" xfId="0" applyFont="1" applyFill="1" applyBorder="1" applyAlignment="1">
      <alignment horizontal="justify"/>
    </xf>
    <xf numFmtId="0" fontId="39" fillId="23" borderId="14" xfId="0" applyFont="1" applyFill="1" applyBorder="1" applyAlignment="1">
      <alignment horizontal="left"/>
    </xf>
    <xf numFmtId="3" fontId="25" fillId="23" borderId="14" xfId="32" applyNumberFormat="1" applyFill="1" applyBorder="1"/>
    <xf numFmtId="3" fontId="5" fillId="23" borderId="14" xfId="32" applyNumberFormat="1" applyFont="1" applyFill="1" applyBorder="1"/>
    <xf numFmtId="0" fontId="43" fillId="23" borderId="14" xfId="32" applyFont="1" applyFill="1" applyBorder="1" applyAlignment="1">
      <alignment horizontal="justify"/>
    </xf>
    <xf numFmtId="3" fontId="4" fillId="0" borderId="14" xfId="32" applyNumberFormat="1" applyFont="1" applyFill="1" applyBorder="1"/>
    <xf numFmtId="0" fontId="5" fillId="0" borderId="14" xfId="32" applyFont="1" applyFill="1" applyBorder="1" applyAlignment="1">
      <alignment horizontal="center" vertical="center" wrapText="1"/>
    </xf>
    <xf numFmtId="0" fontId="5" fillId="23" borderId="21" xfId="0" applyFont="1" applyFill="1" applyBorder="1" applyAlignment="1">
      <alignment horizontal="left"/>
    </xf>
    <xf numFmtId="0" fontId="5" fillId="23" borderId="12" xfId="0" applyFont="1" applyFill="1" applyBorder="1"/>
    <xf numFmtId="3" fontId="5" fillId="23" borderId="17" xfId="0" applyNumberFormat="1" applyFont="1" applyFill="1" applyBorder="1"/>
    <xf numFmtId="0" fontId="27" fillId="23" borderId="20" xfId="0" applyFont="1" applyFill="1" applyBorder="1" applyAlignment="1">
      <alignment horizontal="left"/>
    </xf>
    <xf numFmtId="0" fontId="27" fillId="23" borderId="20" xfId="0" applyFont="1" applyFill="1" applyBorder="1"/>
    <xf numFmtId="0" fontId="6" fillId="23" borderId="20" xfId="0" applyFont="1" applyFill="1" applyBorder="1" applyAlignment="1">
      <alignment horizontal="left"/>
    </xf>
    <xf numFmtId="0" fontId="4" fillId="23" borderId="21" xfId="0" applyFont="1" applyFill="1" applyBorder="1" applyAlignment="1">
      <alignment horizontal="left"/>
    </xf>
    <xf numFmtId="3" fontId="5" fillId="23" borderId="19" xfId="0" applyNumberFormat="1" applyFont="1" applyFill="1" applyBorder="1" applyAlignment="1">
      <alignment horizontal="right"/>
    </xf>
    <xf numFmtId="3" fontId="4" fillId="23" borderId="17" xfId="0" applyNumberFormat="1" applyFont="1" applyFill="1" applyBorder="1" applyAlignment="1">
      <alignment horizontal="right"/>
    </xf>
    <xf numFmtId="0" fontId="33" fillId="23" borderId="11" xfId="0" applyFont="1" applyFill="1" applyBorder="1"/>
    <xf numFmtId="3" fontId="33" fillId="23" borderId="17" xfId="0" applyNumberFormat="1" applyFont="1" applyFill="1" applyBorder="1"/>
    <xf numFmtId="0" fontId="29" fillId="23" borderId="11" xfId="0" applyFont="1" applyFill="1" applyBorder="1"/>
    <xf numFmtId="0" fontId="0" fillId="23" borderId="11" xfId="0" applyFill="1" applyBorder="1"/>
    <xf numFmtId="3" fontId="29" fillId="23" borderId="17" xfId="0" applyNumberFormat="1" applyFont="1" applyFill="1" applyBorder="1"/>
    <xf numFmtId="0" fontId="29" fillId="23" borderId="17" xfId="0" applyFont="1" applyFill="1" applyBorder="1"/>
    <xf numFmtId="3" fontId="29" fillId="23" borderId="17" xfId="0" applyNumberFormat="1" applyFont="1" applyFill="1" applyBorder="1" applyAlignment="1"/>
    <xf numFmtId="49" fontId="27" fillId="23" borderId="11" xfId="0" applyNumberFormat="1" applyFont="1" applyFill="1" applyBorder="1" applyAlignment="1">
      <alignment horizontal="left"/>
    </xf>
    <xf numFmtId="49" fontId="4" fillId="23" borderId="11" xfId="0" applyNumberFormat="1" applyFont="1" applyFill="1" applyBorder="1" applyAlignment="1">
      <alignment horizontal="right"/>
    </xf>
    <xf numFmtId="3" fontId="5" fillId="23" borderId="17" xfId="0" applyNumberFormat="1" applyFont="1" applyFill="1" applyBorder="1" applyAlignment="1">
      <alignment horizontal="right"/>
    </xf>
    <xf numFmtId="0" fontId="5" fillId="23" borderId="0" xfId="0" applyFont="1" applyFill="1" applyAlignment="1">
      <alignment horizontal="left"/>
    </xf>
    <xf numFmtId="3" fontId="5" fillId="23" borderId="0" xfId="0" applyNumberFormat="1" applyFont="1" applyFill="1"/>
    <xf numFmtId="0" fontId="36" fillId="23" borderId="0" xfId="0" applyFont="1" applyFill="1" applyAlignment="1">
      <alignment horizontal="left"/>
    </xf>
    <xf numFmtId="3" fontId="36" fillId="23" borderId="0" xfId="0" applyNumberFormat="1" applyFont="1" applyFill="1"/>
    <xf numFmtId="0" fontId="35" fillId="23" borderId="11" xfId="32" applyFont="1" applyFill="1" applyBorder="1"/>
    <xf numFmtId="0" fontId="36" fillId="23" borderId="12" xfId="32" applyFont="1" applyFill="1" applyBorder="1" applyAlignment="1">
      <alignment wrapText="1"/>
    </xf>
    <xf numFmtId="3" fontId="5" fillId="23" borderId="26" xfId="32" applyNumberFormat="1" applyFont="1" applyFill="1" applyBorder="1" applyAlignment="1">
      <alignment vertical="center"/>
    </xf>
    <xf numFmtId="3" fontId="36" fillId="23" borderId="26" xfId="32" applyNumberFormat="1" applyFont="1" applyFill="1" applyBorder="1" applyAlignment="1">
      <alignment vertical="center"/>
    </xf>
    <xf numFmtId="0" fontId="35" fillId="23" borderId="0" xfId="32" applyFont="1" applyFill="1"/>
    <xf numFmtId="3" fontId="5" fillId="23" borderId="26" xfId="32" applyNumberFormat="1" applyFont="1" applyFill="1" applyBorder="1" applyAlignment="1">
      <alignment horizontal="right" wrapText="1"/>
    </xf>
    <xf numFmtId="3" fontId="36" fillId="23" borderId="26" xfId="32" applyNumberFormat="1" applyFont="1" applyFill="1" applyBorder="1" applyAlignment="1">
      <alignment horizontal="right" wrapText="1"/>
    </xf>
    <xf numFmtId="3" fontId="5" fillId="23" borderId="26" xfId="32" applyNumberFormat="1" applyFont="1" applyFill="1" applyBorder="1" applyAlignment="1">
      <alignment horizontal="right" vertical="center" wrapText="1"/>
    </xf>
    <xf numFmtId="3" fontId="36" fillId="23" borderId="26" xfId="32" applyNumberFormat="1" applyFont="1" applyFill="1" applyBorder="1" applyAlignment="1">
      <alignment horizontal="right" vertical="center" wrapText="1"/>
    </xf>
    <xf numFmtId="0" fontId="36" fillId="23" borderId="21" xfId="32" applyFont="1" applyFill="1" applyBorder="1" applyAlignment="1">
      <alignment wrapText="1"/>
    </xf>
    <xf numFmtId="3" fontId="5" fillId="23" borderId="26" xfId="32" applyNumberFormat="1" applyFont="1" applyFill="1" applyBorder="1" applyAlignment="1">
      <alignment wrapText="1"/>
    </xf>
    <xf numFmtId="3" fontId="36" fillId="23" borderId="26" xfId="32" applyNumberFormat="1" applyFont="1" applyFill="1" applyBorder="1" applyAlignment="1">
      <alignment wrapText="1"/>
    </xf>
    <xf numFmtId="0" fontId="35" fillId="23" borderId="20" xfId="32" applyFont="1" applyFill="1" applyBorder="1"/>
    <xf numFmtId="3" fontId="5" fillId="23" borderId="14" xfId="32" applyNumberFormat="1" applyFont="1" applyFill="1" applyBorder="1" applyAlignment="1">
      <alignment wrapText="1"/>
    </xf>
    <xf numFmtId="3" fontId="36" fillId="23" borderId="14" xfId="32" applyNumberFormat="1" applyFont="1" applyFill="1" applyBorder="1" applyAlignment="1">
      <alignment wrapText="1"/>
    </xf>
    <xf numFmtId="0" fontId="4" fillId="21" borderId="0" xfId="0" applyFont="1" applyFill="1" applyAlignment="1">
      <alignment horizontal="center" vertical="center"/>
    </xf>
    <xf numFmtId="0" fontId="4" fillId="0" borderId="0" xfId="32" applyFont="1" applyAlignment="1">
      <alignment horizontal="right"/>
    </xf>
    <xf numFmtId="0" fontId="0" fillId="0" borderId="0" xfId="0" applyAlignment="1"/>
    <xf numFmtId="0" fontId="4" fillId="0" borderId="0" xfId="32" applyFont="1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23" borderId="20" xfId="0" applyFont="1" applyFill="1" applyBorder="1" applyAlignment="1">
      <alignment horizontal="left"/>
    </xf>
    <xf numFmtId="0" fontId="33" fillId="23" borderId="20" xfId="0" applyFont="1" applyFill="1" applyBorder="1" applyAlignment="1">
      <alignment horizontal="left"/>
    </xf>
    <xf numFmtId="0" fontId="4" fillId="0" borderId="0" xfId="32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2" applyFont="1" applyAlignment="1">
      <alignment horizontal="center"/>
    </xf>
    <xf numFmtId="0" fontId="4" fillId="0" borderId="0" xfId="32" applyFont="1" applyBorder="1" applyAlignment="1">
      <alignment horizontal="center"/>
    </xf>
    <xf numFmtId="0" fontId="25" fillId="0" borderId="0" xfId="32" applyFont="1" applyBorder="1" applyAlignment="1">
      <alignment horizontal="center"/>
    </xf>
    <xf numFmtId="0" fontId="4" fillId="0" borderId="0" xfId="32" applyFont="1" applyAlignment="1">
      <alignment horizontal="center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2010. évi költségvetés mellékletek" xfId="32" xr:uid="{00000000-0005-0000-0000-000020000000}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CZ34"/>
  <sheetViews>
    <sheetView tabSelected="1" view="pageBreakPreview" topLeftCell="B1" zoomScaleNormal="100" zoomScaleSheetLayoutView="100" workbookViewId="0">
      <selection activeCell="B1" sqref="B1:D1"/>
    </sheetView>
  </sheetViews>
  <sheetFormatPr defaultRowHeight="15.75" x14ac:dyDescent="0.25"/>
  <cols>
    <col min="1" max="1" width="1.28515625" style="1" hidden="1" customWidth="1"/>
    <col min="2" max="2" width="5.28515625" style="1" customWidth="1"/>
    <col min="3" max="3" width="63.85546875" style="1" customWidth="1"/>
    <col min="4" max="4" width="17.85546875" style="1" customWidth="1"/>
    <col min="5" max="16384" width="9.140625" style="1"/>
  </cols>
  <sheetData>
    <row r="1" spans="1:5" x14ac:dyDescent="0.25">
      <c r="B1" s="311" t="s">
        <v>479</v>
      </c>
      <c r="C1" s="312"/>
      <c r="D1" s="312"/>
    </row>
    <row r="2" spans="1:5" ht="20.25" customHeight="1" x14ac:dyDescent="0.25">
      <c r="B2" s="313"/>
      <c r="C2" s="314"/>
      <c r="D2" s="312"/>
    </row>
    <row r="3" spans="1:5" ht="30" customHeight="1" x14ac:dyDescent="0.25">
      <c r="A3" s="310" t="s">
        <v>38</v>
      </c>
      <c r="B3" s="310"/>
      <c r="C3" s="310"/>
    </row>
    <row r="4" spans="1:5" ht="27.75" customHeight="1" x14ac:dyDescent="0.25">
      <c r="A4" s="310" t="s">
        <v>416</v>
      </c>
      <c r="B4" s="310"/>
      <c r="C4" s="310"/>
      <c r="E4" s="114"/>
    </row>
    <row r="5" spans="1:5" ht="28.5" customHeight="1" x14ac:dyDescent="0.25">
      <c r="A5" s="34"/>
      <c r="B5" s="34"/>
      <c r="C5" s="35" t="s">
        <v>2</v>
      </c>
      <c r="D5" s="103" t="s">
        <v>417</v>
      </c>
    </row>
    <row r="6" spans="1:5" ht="31.5" customHeight="1" x14ac:dyDescent="0.25">
      <c r="A6" s="39" t="s">
        <v>0</v>
      </c>
      <c r="B6" s="60"/>
      <c r="C6" s="33" t="s">
        <v>0</v>
      </c>
      <c r="D6" s="79">
        <f>SUM(D7:D10)</f>
        <v>81754782</v>
      </c>
    </row>
    <row r="7" spans="1:5" x14ac:dyDescent="0.25">
      <c r="A7" s="37"/>
      <c r="B7" s="31" t="s">
        <v>166</v>
      </c>
      <c r="C7" s="5" t="s">
        <v>167</v>
      </c>
      <c r="D7" s="78">
        <f>'2.bevétel'!E131</f>
        <v>54031671</v>
      </c>
    </row>
    <row r="8" spans="1:5" x14ac:dyDescent="0.25">
      <c r="A8" s="37"/>
      <c r="B8" s="31" t="s">
        <v>171</v>
      </c>
      <c r="C8" s="5" t="s">
        <v>178</v>
      </c>
      <c r="D8" s="78">
        <f>'2.bevétel'!E133</f>
        <v>19400000</v>
      </c>
    </row>
    <row r="9" spans="1:5" x14ac:dyDescent="0.25">
      <c r="A9" s="37"/>
      <c r="B9" s="31" t="s">
        <v>161</v>
      </c>
      <c r="C9" s="5" t="s">
        <v>162</v>
      </c>
      <c r="D9" s="78">
        <f>'2.bevétel'!E134</f>
        <v>8323111</v>
      </c>
    </row>
    <row r="10" spans="1:5" x14ac:dyDescent="0.25">
      <c r="A10" s="37"/>
      <c r="B10" s="31" t="s">
        <v>225</v>
      </c>
      <c r="C10" s="5" t="s">
        <v>226</v>
      </c>
      <c r="D10" s="78">
        <f>'2.bevétel'!J13</f>
        <v>0</v>
      </c>
    </row>
    <row r="11" spans="1:5" x14ac:dyDescent="0.25">
      <c r="A11" s="37"/>
      <c r="B11" s="31"/>
      <c r="C11" s="5"/>
      <c r="D11" s="78"/>
    </row>
    <row r="12" spans="1:5" x14ac:dyDescent="0.25">
      <c r="A12" s="37"/>
      <c r="B12" s="31"/>
      <c r="C12" s="51" t="s">
        <v>7</v>
      </c>
      <c r="D12" s="80">
        <f>SUM(D14:D16)</f>
        <v>2290528</v>
      </c>
    </row>
    <row r="13" spans="1:5" x14ac:dyDescent="0.25">
      <c r="A13" s="37"/>
      <c r="B13" s="31"/>
      <c r="C13" s="61"/>
      <c r="D13" s="78"/>
    </row>
    <row r="14" spans="1:5" x14ac:dyDescent="0.25">
      <c r="A14" s="37"/>
      <c r="B14" s="31" t="s">
        <v>221</v>
      </c>
      <c r="C14" s="61" t="s">
        <v>222</v>
      </c>
      <c r="D14" s="78">
        <f>SUM('2.bevétel'!E132)</f>
        <v>2290528</v>
      </c>
    </row>
    <row r="15" spans="1:5" x14ac:dyDescent="0.25">
      <c r="A15" s="37"/>
      <c r="B15" s="31" t="s">
        <v>223</v>
      </c>
      <c r="C15" s="61" t="s">
        <v>224</v>
      </c>
      <c r="D15" s="115">
        <v>0</v>
      </c>
    </row>
    <row r="16" spans="1:5" x14ac:dyDescent="0.25">
      <c r="A16" s="37"/>
      <c r="B16" s="31" t="s">
        <v>227</v>
      </c>
      <c r="C16" s="61" t="s">
        <v>228</v>
      </c>
      <c r="D16" s="78">
        <f>'2.bevétel'!J14</f>
        <v>0</v>
      </c>
    </row>
    <row r="17" spans="1:104" s="18" customFormat="1" ht="15.75" customHeight="1" x14ac:dyDescent="0.25">
      <c r="A17" s="40"/>
      <c r="B17" s="28"/>
      <c r="C17" s="62"/>
      <c r="D17" s="80"/>
    </row>
    <row r="18" spans="1:104" x14ac:dyDescent="0.25">
      <c r="A18" s="37"/>
      <c r="B18" s="28" t="s">
        <v>175</v>
      </c>
      <c r="C18" s="62" t="s">
        <v>209</v>
      </c>
      <c r="D18" s="80">
        <f>'2.bevétel'!E138</f>
        <v>61545383</v>
      </c>
    </row>
    <row r="19" spans="1:104" x14ac:dyDescent="0.25">
      <c r="C19" s="49"/>
      <c r="D19" s="37"/>
    </row>
    <row r="20" spans="1:104" s="24" customFormat="1" ht="35.1" customHeight="1" x14ac:dyDescent="0.25">
      <c r="A20" s="41" t="s">
        <v>8</v>
      </c>
      <c r="B20" s="225"/>
      <c r="C20" s="273" t="s">
        <v>8</v>
      </c>
      <c r="D20" s="274">
        <f>SUM(D6+D12+D18)</f>
        <v>145590693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</row>
    <row r="21" spans="1:104" s="18" customFormat="1" ht="32.25" customHeight="1" x14ac:dyDescent="0.25">
      <c r="A21" s="42" t="s">
        <v>9</v>
      </c>
      <c r="B21" s="10"/>
      <c r="C21" s="57" t="s">
        <v>9</v>
      </c>
      <c r="D21" s="79">
        <f>SUM(D22+D23+D24+D25+D26+D33)</f>
        <v>96381746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</row>
    <row r="22" spans="1:104" x14ac:dyDescent="0.25">
      <c r="A22" s="37"/>
      <c r="B22" s="31" t="s">
        <v>93</v>
      </c>
      <c r="C22" s="58" t="s">
        <v>4</v>
      </c>
      <c r="D22" s="78">
        <f>'5.kiadás'!G478</f>
        <v>20461810</v>
      </c>
    </row>
    <row r="23" spans="1:104" x14ac:dyDescent="0.25">
      <c r="A23" s="37"/>
      <c r="B23" s="31" t="s">
        <v>94</v>
      </c>
      <c r="C23" s="59" t="s">
        <v>14</v>
      </c>
      <c r="D23" s="78">
        <f>'5.kiadás'!G479</f>
        <v>3335876</v>
      </c>
    </row>
    <row r="24" spans="1:104" x14ac:dyDescent="0.25">
      <c r="A24" s="37"/>
      <c r="B24" s="31" t="s">
        <v>73</v>
      </c>
      <c r="C24" s="61" t="s">
        <v>214</v>
      </c>
      <c r="D24" s="78">
        <f>'5.kiadás'!G480</f>
        <v>25802706</v>
      </c>
    </row>
    <row r="25" spans="1:104" x14ac:dyDescent="0.25">
      <c r="A25" s="37"/>
      <c r="B25" s="31" t="s">
        <v>213</v>
      </c>
      <c r="C25" s="58" t="s">
        <v>215</v>
      </c>
      <c r="D25" s="78">
        <f>'5.kiadás'!G481</f>
        <v>3794000</v>
      </c>
    </row>
    <row r="26" spans="1:104" ht="13.5" customHeight="1" x14ac:dyDescent="0.25">
      <c r="A26" s="37"/>
      <c r="B26" s="31" t="s">
        <v>109</v>
      </c>
      <c r="C26" s="58" t="s">
        <v>110</v>
      </c>
      <c r="D26" s="78">
        <f>'5.kiadás'!G482</f>
        <v>39987354</v>
      </c>
    </row>
    <row r="27" spans="1:104" ht="13.5" customHeight="1" x14ac:dyDescent="0.25">
      <c r="A27" s="37"/>
      <c r="B27" s="31"/>
      <c r="C27" s="58"/>
      <c r="D27" s="78"/>
    </row>
    <row r="28" spans="1:104" x14ac:dyDescent="0.25">
      <c r="A28" s="42" t="s">
        <v>3</v>
      </c>
      <c r="B28" s="10"/>
      <c r="C28" s="63" t="s">
        <v>3</v>
      </c>
      <c r="D28" s="80">
        <f>SUM(D29:D30,D31)</f>
        <v>49208947</v>
      </c>
    </row>
    <row r="29" spans="1:104" ht="18.75" customHeight="1" x14ac:dyDescent="0.25">
      <c r="A29" s="42"/>
      <c r="B29" s="31" t="s">
        <v>216</v>
      </c>
      <c r="C29" s="64" t="s">
        <v>217</v>
      </c>
      <c r="D29" s="78">
        <f>'5.kiadás'!G483</f>
        <v>26702073</v>
      </c>
    </row>
    <row r="30" spans="1:104" x14ac:dyDescent="0.25">
      <c r="A30" s="37"/>
      <c r="B30" s="31" t="s">
        <v>124</v>
      </c>
      <c r="C30" s="64" t="s">
        <v>125</v>
      </c>
      <c r="D30" s="78">
        <f>'5.kiadás'!G484</f>
        <v>22506874</v>
      </c>
    </row>
    <row r="31" spans="1:104" x14ac:dyDescent="0.25">
      <c r="A31" s="37"/>
      <c r="B31" s="31" t="s">
        <v>218</v>
      </c>
      <c r="C31" s="64" t="s">
        <v>220</v>
      </c>
      <c r="D31" s="78">
        <f>'5.kiadás'!K14</f>
        <v>0</v>
      </c>
    </row>
    <row r="32" spans="1:104" x14ac:dyDescent="0.25">
      <c r="A32" s="37"/>
      <c r="B32" s="31"/>
      <c r="C32" s="64"/>
      <c r="D32" s="78"/>
    </row>
    <row r="33" spans="1:64" x14ac:dyDescent="0.25">
      <c r="A33" s="37"/>
      <c r="B33" s="28" t="s">
        <v>219</v>
      </c>
      <c r="C33" s="57" t="s">
        <v>232</v>
      </c>
      <c r="D33" s="80">
        <f>'5.kiadás'!G486</f>
        <v>3000000</v>
      </c>
    </row>
    <row r="34" spans="1:64" s="29" customFormat="1" ht="35.1" customHeight="1" x14ac:dyDescent="0.25">
      <c r="A34" s="41" t="s">
        <v>10</v>
      </c>
      <c r="B34" s="225"/>
      <c r="C34" s="273" t="s">
        <v>23</v>
      </c>
      <c r="D34" s="274">
        <f>SUM(D28,D21)</f>
        <v>145590693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</sheetData>
  <mergeCells count="4">
    <mergeCell ref="A3:C3"/>
    <mergeCell ref="A4:C4"/>
    <mergeCell ref="B1:D1"/>
    <mergeCell ref="B2:D2"/>
  </mergeCells>
  <phoneticPr fontId="2" type="noConversion"/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I3970"/>
  <sheetViews>
    <sheetView view="pageBreakPreview" zoomScaleNormal="100" zoomScaleSheetLayoutView="100" workbookViewId="0">
      <selection sqref="A1:E1"/>
    </sheetView>
  </sheetViews>
  <sheetFormatPr defaultRowHeight="15.75" x14ac:dyDescent="0.25"/>
  <cols>
    <col min="1" max="1" width="5.28515625" style="2" customWidth="1"/>
    <col min="2" max="2" width="7.85546875" style="2" customWidth="1"/>
    <col min="3" max="3" width="55.42578125" style="2" customWidth="1"/>
    <col min="4" max="4" width="16" style="5" customWidth="1"/>
    <col min="5" max="5" width="16.7109375" style="1" customWidth="1"/>
    <col min="6" max="7" width="9.140625" style="1"/>
    <col min="8" max="8" width="18.28515625" style="1" customWidth="1"/>
    <col min="9" max="9" width="12.42578125" style="1" bestFit="1" customWidth="1"/>
    <col min="10" max="16384" width="9.140625" style="1"/>
  </cols>
  <sheetData>
    <row r="1" spans="1:9" x14ac:dyDescent="0.25">
      <c r="A1" s="316" t="s">
        <v>480</v>
      </c>
      <c r="B1" s="318"/>
      <c r="C1" s="318"/>
      <c r="D1" s="318"/>
      <c r="E1" s="312"/>
    </row>
    <row r="2" spans="1:9" x14ac:dyDescent="0.25">
      <c r="A2" s="316"/>
      <c r="B2" s="317"/>
      <c r="C2" s="317"/>
      <c r="D2" s="317"/>
      <c r="E2" s="312"/>
    </row>
    <row r="3" spans="1:9" ht="18" customHeight="1" x14ac:dyDescent="0.25">
      <c r="A3" s="315" t="s">
        <v>38</v>
      </c>
      <c r="B3" s="315"/>
      <c r="C3" s="315"/>
      <c r="D3" s="315"/>
    </row>
    <row r="4" spans="1:9" x14ac:dyDescent="0.25">
      <c r="A4" s="315" t="s">
        <v>418</v>
      </c>
      <c r="B4" s="315"/>
      <c r="C4" s="315"/>
      <c r="D4" s="315"/>
    </row>
    <row r="5" spans="1:9" ht="55.5" customHeight="1" x14ac:dyDescent="0.25">
      <c r="A5" s="105"/>
      <c r="B5" s="106" t="s">
        <v>43</v>
      </c>
      <c r="C5" s="106"/>
      <c r="D5" s="107"/>
      <c r="E5" s="202" t="s">
        <v>361</v>
      </c>
    </row>
    <row r="6" spans="1:9" ht="24.95" customHeight="1" x14ac:dyDescent="0.25">
      <c r="A6" s="239" t="s">
        <v>159</v>
      </c>
      <c r="B6" s="239"/>
      <c r="C6" s="239"/>
      <c r="D6" s="272"/>
      <c r="E6" s="230">
        <f>SUM(E7)</f>
        <v>3738111</v>
      </c>
    </row>
    <row r="7" spans="1:9" ht="15" customHeight="1" x14ac:dyDescent="0.25">
      <c r="A7" s="86" t="s">
        <v>161</v>
      </c>
      <c r="B7" s="86" t="s">
        <v>162</v>
      </c>
      <c r="C7" s="248"/>
      <c r="D7" s="249"/>
      <c r="E7" s="154">
        <f>E8</f>
        <v>3738111</v>
      </c>
    </row>
    <row r="8" spans="1:9" ht="15.75" customHeight="1" x14ac:dyDescent="0.25">
      <c r="A8" s="14"/>
      <c r="B8" s="8" t="s">
        <v>163</v>
      </c>
      <c r="C8" s="23" t="s">
        <v>174</v>
      </c>
      <c r="D8" s="50"/>
      <c r="E8" s="154">
        <f>SUM(E9)</f>
        <v>3738111</v>
      </c>
      <c r="H8" s="6"/>
      <c r="I8" s="6"/>
    </row>
    <row r="9" spans="1:9" ht="15.75" customHeight="1" x14ac:dyDescent="0.25">
      <c r="A9" s="8"/>
      <c r="B9" s="14"/>
      <c r="C9" s="23" t="s">
        <v>357</v>
      </c>
      <c r="D9" s="50"/>
      <c r="E9" s="154">
        <v>3738111</v>
      </c>
      <c r="H9" s="6"/>
      <c r="I9" s="6"/>
    </row>
    <row r="10" spans="1:9" ht="15.75" customHeight="1" x14ac:dyDescent="0.25">
      <c r="A10" s="8"/>
      <c r="B10" s="14"/>
      <c r="C10" s="53" t="s">
        <v>475</v>
      </c>
      <c r="D10" s="142">
        <v>3626111</v>
      </c>
      <c r="E10" s="154"/>
      <c r="H10" s="6"/>
      <c r="I10" s="6"/>
    </row>
    <row r="11" spans="1:9" ht="15.75" customHeight="1" x14ac:dyDescent="0.25">
      <c r="A11" s="8"/>
      <c r="B11" s="14"/>
      <c r="C11" s="53" t="s">
        <v>478</v>
      </c>
      <c r="D11" s="142">
        <v>12000</v>
      </c>
      <c r="E11" s="154"/>
      <c r="H11" s="6"/>
      <c r="I11" s="6"/>
    </row>
    <row r="12" spans="1:9" ht="15.75" customHeight="1" x14ac:dyDescent="0.25">
      <c r="A12" s="8"/>
      <c r="B12" s="14"/>
      <c r="C12" s="53" t="s">
        <v>476</v>
      </c>
      <c r="D12" s="142">
        <v>100000</v>
      </c>
      <c r="E12" s="154"/>
      <c r="H12" s="6"/>
      <c r="I12" s="6"/>
    </row>
    <row r="13" spans="1:9" x14ac:dyDescent="0.25">
      <c r="A13" s="213" t="s">
        <v>89</v>
      </c>
      <c r="B13" s="216"/>
      <c r="C13" s="216"/>
      <c r="D13" s="247"/>
      <c r="E13" s="232">
        <f>SUM(E14)</f>
        <v>425000</v>
      </c>
      <c r="I13" s="6"/>
    </row>
    <row r="14" spans="1:9" x14ac:dyDescent="0.25">
      <c r="A14" s="56" t="s">
        <v>161</v>
      </c>
      <c r="B14" s="56" t="s">
        <v>162</v>
      </c>
      <c r="C14" s="143"/>
      <c r="D14" s="144"/>
      <c r="E14" s="178">
        <f>SUM(E18+E17+E15)</f>
        <v>425000</v>
      </c>
      <c r="H14" s="6"/>
      <c r="I14" s="6"/>
    </row>
    <row r="15" spans="1:9" x14ac:dyDescent="0.25">
      <c r="A15" s="8"/>
      <c r="B15" s="8" t="s">
        <v>163</v>
      </c>
      <c r="C15" s="23" t="s">
        <v>174</v>
      </c>
      <c r="D15" s="144"/>
      <c r="E15" s="154">
        <v>400000</v>
      </c>
      <c r="H15" s="6"/>
      <c r="I15" s="6"/>
    </row>
    <row r="16" spans="1:9" x14ac:dyDescent="0.25">
      <c r="A16" s="8"/>
      <c r="B16" s="8"/>
      <c r="C16" s="53" t="s">
        <v>276</v>
      </c>
      <c r="D16" s="54"/>
      <c r="E16" s="154"/>
    </row>
    <row r="17" spans="1:9" x14ac:dyDescent="0.25">
      <c r="A17" s="8"/>
      <c r="B17" s="53" t="s">
        <v>164</v>
      </c>
      <c r="C17" s="8" t="s">
        <v>18</v>
      </c>
      <c r="D17" s="54"/>
      <c r="E17" s="154">
        <v>15000</v>
      </c>
    </row>
    <row r="18" spans="1:9" x14ac:dyDescent="0.25">
      <c r="A18" s="23"/>
      <c r="B18" s="53" t="s">
        <v>336</v>
      </c>
      <c r="C18" s="23" t="s">
        <v>362</v>
      </c>
      <c r="D18" s="54"/>
      <c r="E18" s="154">
        <v>10000</v>
      </c>
      <c r="H18" s="6"/>
      <c r="I18" s="6"/>
    </row>
    <row r="19" spans="1:9" x14ac:dyDescent="0.25">
      <c r="A19" s="216" t="s">
        <v>207</v>
      </c>
      <c r="B19" s="250"/>
      <c r="C19" s="217"/>
      <c r="D19" s="251"/>
      <c r="E19" s="232">
        <f>SUM(E20)</f>
        <v>58245383</v>
      </c>
    </row>
    <row r="20" spans="1:9" x14ac:dyDescent="0.25">
      <c r="A20" s="3" t="s">
        <v>175</v>
      </c>
      <c r="B20" s="145" t="s">
        <v>209</v>
      </c>
      <c r="C20" s="8"/>
      <c r="D20" s="54"/>
      <c r="E20" s="178">
        <f>E22</f>
        <v>58245383</v>
      </c>
    </row>
    <row r="21" spans="1:9" x14ac:dyDescent="0.25">
      <c r="A21" s="3"/>
      <c r="B21" s="53" t="s">
        <v>210</v>
      </c>
      <c r="C21" s="8" t="s">
        <v>211</v>
      </c>
      <c r="D21" s="54"/>
      <c r="E21" s="178"/>
    </row>
    <row r="22" spans="1:9" x14ac:dyDescent="0.25">
      <c r="B22" s="53" t="s">
        <v>176</v>
      </c>
      <c r="C22" s="53" t="s">
        <v>177</v>
      </c>
      <c r="D22" s="54"/>
      <c r="E22" s="154">
        <v>58245383</v>
      </c>
    </row>
    <row r="23" spans="1:9" x14ac:dyDescent="0.25">
      <c r="B23" s="53"/>
      <c r="C23" s="8"/>
      <c r="D23" s="54"/>
      <c r="E23" s="154"/>
    </row>
    <row r="24" spans="1:9" ht="19.5" customHeight="1" x14ac:dyDescent="0.25">
      <c r="A24" s="216" t="s">
        <v>312</v>
      </c>
      <c r="B24" s="216"/>
      <c r="C24" s="216"/>
      <c r="D24" s="252"/>
      <c r="E24" s="232">
        <f>SUM(E26+E30+E37)</f>
        <v>19400000</v>
      </c>
    </row>
    <row r="25" spans="1:9" ht="19.5" customHeight="1" x14ac:dyDescent="0.25">
      <c r="A25" s="56" t="s">
        <v>182</v>
      </c>
      <c r="B25" s="56" t="s">
        <v>178</v>
      </c>
      <c r="C25" s="143"/>
      <c r="D25" s="183"/>
      <c r="E25" s="178">
        <f>SUM(E26+E30+E37)</f>
        <v>19400000</v>
      </c>
    </row>
    <row r="26" spans="1:9" x14ac:dyDescent="0.25">
      <c r="A26" s="8"/>
      <c r="B26" s="52" t="s">
        <v>179</v>
      </c>
      <c r="C26" s="8" t="s">
        <v>183</v>
      </c>
      <c r="D26" s="146"/>
      <c r="E26" s="154">
        <f>SUM(E27:E29)</f>
        <v>9600000</v>
      </c>
    </row>
    <row r="27" spans="1:9" x14ac:dyDescent="0.25">
      <c r="A27" s="8"/>
      <c r="B27" s="8"/>
      <c r="C27" s="8" t="s">
        <v>40</v>
      </c>
      <c r="D27" s="146"/>
      <c r="E27" s="190">
        <v>3700000</v>
      </c>
    </row>
    <row r="28" spans="1:9" x14ac:dyDescent="0.25">
      <c r="A28" s="8"/>
      <c r="B28" s="96"/>
      <c r="C28" s="23" t="s">
        <v>19</v>
      </c>
      <c r="D28" s="146"/>
      <c r="E28" s="190">
        <v>5000000</v>
      </c>
    </row>
    <row r="29" spans="1:9" x14ac:dyDescent="0.25">
      <c r="A29" s="8"/>
      <c r="B29" s="96"/>
      <c r="C29" s="23" t="s">
        <v>20</v>
      </c>
      <c r="D29" s="146"/>
      <c r="E29" s="190">
        <v>900000</v>
      </c>
    </row>
    <row r="30" spans="1:9" x14ac:dyDescent="0.25">
      <c r="A30" s="8"/>
      <c r="B30" s="52" t="s">
        <v>180</v>
      </c>
      <c r="C30" s="23" t="s">
        <v>184</v>
      </c>
      <c r="D30" s="146"/>
      <c r="E30" s="154">
        <f>SUM(E35+E33+E31)</f>
        <v>9700000</v>
      </c>
    </row>
    <row r="31" spans="1:9" x14ac:dyDescent="0.25">
      <c r="A31" s="8"/>
      <c r="B31" s="86"/>
      <c r="C31" s="23" t="s">
        <v>185</v>
      </c>
      <c r="D31" s="146"/>
      <c r="E31" s="154">
        <v>5000000</v>
      </c>
    </row>
    <row r="32" spans="1:9" x14ac:dyDescent="0.25">
      <c r="A32" s="8"/>
      <c r="B32" s="86"/>
      <c r="C32" s="23" t="s">
        <v>6</v>
      </c>
      <c r="D32" s="146"/>
      <c r="E32" s="154"/>
    </row>
    <row r="33" spans="1:5" x14ac:dyDescent="0.25">
      <c r="A33" s="8"/>
      <c r="B33" s="86"/>
      <c r="C33" s="23" t="s">
        <v>186</v>
      </c>
      <c r="D33" s="146"/>
      <c r="E33" s="154">
        <v>1200000</v>
      </c>
    </row>
    <row r="34" spans="1:5" x14ac:dyDescent="0.25">
      <c r="A34" s="8"/>
      <c r="B34" s="86"/>
      <c r="C34" s="14" t="s">
        <v>181</v>
      </c>
      <c r="D34" s="146"/>
      <c r="E34" s="154"/>
    </row>
    <row r="35" spans="1:5" x14ac:dyDescent="0.25">
      <c r="A35" s="8"/>
      <c r="B35" s="86"/>
      <c r="C35" s="23" t="s">
        <v>187</v>
      </c>
      <c r="D35" s="146"/>
      <c r="E35" s="154">
        <v>3500000</v>
      </c>
    </row>
    <row r="36" spans="1:5" x14ac:dyDescent="0.25">
      <c r="A36" s="8"/>
      <c r="B36" s="96"/>
      <c r="C36" s="23" t="s">
        <v>21</v>
      </c>
      <c r="D36" s="146"/>
      <c r="E36" s="154"/>
    </row>
    <row r="37" spans="1:5" x14ac:dyDescent="0.25">
      <c r="A37" s="8"/>
      <c r="B37" s="52" t="s">
        <v>172</v>
      </c>
      <c r="C37" s="14" t="s">
        <v>173</v>
      </c>
      <c r="D37" s="146"/>
      <c r="E37" s="154">
        <f>SUM(E38:E41)</f>
        <v>100000</v>
      </c>
    </row>
    <row r="38" spans="1:5" x14ac:dyDescent="0.25">
      <c r="A38" s="8"/>
      <c r="B38" s="96"/>
      <c r="C38" s="14" t="s">
        <v>188</v>
      </c>
      <c r="D38" s="146"/>
      <c r="E38" s="154">
        <v>100000</v>
      </c>
    </row>
    <row r="39" spans="1:5" x14ac:dyDescent="0.25">
      <c r="A39" s="8"/>
      <c r="B39" s="96"/>
      <c r="C39" s="14" t="s">
        <v>337</v>
      </c>
      <c r="D39" s="146"/>
      <c r="E39" s="154">
        <v>0</v>
      </c>
    </row>
    <row r="40" spans="1:5" x14ac:dyDescent="0.25">
      <c r="A40" s="8"/>
      <c r="B40" s="96"/>
      <c r="C40" s="14" t="s">
        <v>173</v>
      </c>
      <c r="D40" s="146"/>
      <c r="E40" s="154">
        <v>0</v>
      </c>
    </row>
    <row r="41" spans="1:5" x14ac:dyDescent="0.25">
      <c r="A41" s="8"/>
      <c r="B41" s="96"/>
      <c r="C41" s="14" t="s">
        <v>304</v>
      </c>
      <c r="D41" s="146"/>
      <c r="E41" s="154">
        <v>0</v>
      </c>
    </row>
    <row r="42" spans="1:5" ht="35.1" customHeight="1" x14ac:dyDescent="0.25">
      <c r="A42" s="213" t="s">
        <v>115</v>
      </c>
      <c r="B42" s="217"/>
      <c r="C42" s="217"/>
      <c r="D42" s="252"/>
      <c r="E42" s="232">
        <f>SUM(E43+E50+E54+E52+E56+E58)</f>
        <v>1590000</v>
      </c>
    </row>
    <row r="43" spans="1:5" x14ac:dyDescent="0.25">
      <c r="A43" s="56" t="s">
        <v>161</v>
      </c>
      <c r="B43" s="56" t="s">
        <v>162</v>
      </c>
      <c r="C43" s="143"/>
      <c r="D43" s="50"/>
      <c r="E43" s="178">
        <f>SUM(E44+E46+E49+E48)</f>
        <v>1590000</v>
      </c>
    </row>
    <row r="44" spans="1:5" x14ac:dyDescent="0.25">
      <c r="A44" s="147"/>
      <c r="B44" s="8" t="s">
        <v>163</v>
      </c>
      <c r="C44" s="23" t="s">
        <v>174</v>
      </c>
      <c r="D44" s="50"/>
      <c r="E44" s="154">
        <v>50000</v>
      </c>
    </row>
    <row r="45" spans="1:5" x14ac:dyDescent="0.25">
      <c r="A45" s="8"/>
      <c r="B45" s="8"/>
      <c r="C45" s="53" t="s">
        <v>39</v>
      </c>
      <c r="D45" s="50"/>
      <c r="E45" s="154"/>
    </row>
    <row r="46" spans="1:5" x14ac:dyDescent="0.25">
      <c r="A46" s="8"/>
      <c r="B46" s="8" t="s">
        <v>189</v>
      </c>
      <c r="C46" s="53" t="s">
        <v>190</v>
      </c>
      <c r="D46" s="50"/>
      <c r="E46" s="154">
        <v>1500000</v>
      </c>
    </row>
    <row r="47" spans="1:5" x14ac:dyDescent="0.25">
      <c r="A47" s="8"/>
      <c r="B47" s="14"/>
      <c r="C47" s="8" t="s">
        <v>191</v>
      </c>
      <c r="D47" s="50"/>
      <c r="E47" s="154"/>
    </row>
    <row r="48" spans="1:5" x14ac:dyDescent="0.25">
      <c r="A48" s="8"/>
      <c r="B48" s="14" t="s">
        <v>369</v>
      </c>
      <c r="C48" s="8" t="s">
        <v>370</v>
      </c>
      <c r="D48" s="50"/>
      <c r="E48" s="154">
        <v>0</v>
      </c>
    </row>
    <row r="49" spans="1:5" x14ac:dyDescent="0.25">
      <c r="A49" s="8"/>
      <c r="B49" s="14" t="s">
        <v>336</v>
      </c>
      <c r="C49" s="8" t="s">
        <v>362</v>
      </c>
      <c r="D49" s="50"/>
      <c r="E49" s="154">
        <v>40000</v>
      </c>
    </row>
    <row r="50" spans="1:5" x14ac:dyDescent="0.25">
      <c r="A50" s="56" t="s">
        <v>166</v>
      </c>
      <c r="B50" s="148" t="s">
        <v>167</v>
      </c>
      <c r="C50" s="86"/>
      <c r="D50" s="50"/>
      <c r="E50" s="178">
        <v>0</v>
      </c>
    </row>
    <row r="51" spans="1:5" x14ac:dyDescent="0.25">
      <c r="A51" s="52"/>
      <c r="B51" s="8" t="s">
        <v>169</v>
      </c>
      <c r="C51" s="14" t="s">
        <v>170</v>
      </c>
      <c r="D51" s="50"/>
      <c r="E51" s="178"/>
    </row>
    <row r="52" spans="1:5" x14ac:dyDescent="0.25">
      <c r="A52" s="56" t="s">
        <v>221</v>
      </c>
      <c r="B52" s="148" t="s">
        <v>222</v>
      </c>
      <c r="C52" s="86"/>
      <c r="D52" s="50"/>
      <c r="E52" s="178">
        <v>0</v>
      </c>
    </row>
    <row r="53" spans="1:5" x14ac:dyDescent="0.25">
      <c r="A53" s="52"/>
      <c r="B53" s="8" t="s">
        <v>307</v>
      </c>
      <c r="C53" s="14" t="s">
        <v>308</v>
      </c>
      <c r="D53" s="50"/>
      <c r="E53" s="178"/>
    </row>
    <row r="54" spans="1:5" x14ac:dyDescent="0.25">
      <c r="A54" s="52" t="s">
        <v>227</v>
      </c>
      <c r="B54" s="153" t="s">
        <v>228</v>
      </c>
      <c r="C54" s="8"/>
      <c r="D54" s="50"/>
      <c r="E54" s="154">
        <v>0</v>
      </c>
    </row>
    <row r="55" spans="1:5" x14ac:dyDescent="0.25">
      <c r="A55" s="8"/>
      <c r="B55" s="14" t="s">
        <v>284</v>
      </c>
      <c r="C55" s="8" t="s">
        <v>285</v>
      </c>
      <c r="D55" s="50"/>
      <c r="E55" s="154">
        <v>0</v>
      </c>
    </row>
    <row r="56" spans="1:5" x14ac:dyDescent="0.25">
      <c r="A56" s="52" t="s">
        <v>223</v>
      </c>
      <c r="B56" s="14"/>
      <c r="C56" s="52" t="s">
        <v>224</v>
      </c>
      <c r="D56" s="50"/>
      <c r="E56" s="154">
        <f>SUM(E57)</f>
        <v>0</v>
      </c>
    </row>
    <row r="57" spans="1:5" x14ac:dyDescent="0.25">
      <c r="A57" s="8"/>
      <c r="B57" s="14" t="s">
        <v>363</v>
      </c>
      <c r="C57" s="8" t="s">
        <v>364</v>
      </c>
      <c r="D57" s="50"/>
      <c r="E57" s="154">
        <v>0</v>
      </c>
    </row>
    <row r="58" spans="1:5" x14ac:dyDescent="0.25">
      <c r="A58" s="52" t="s">
        <v>225</v>
      </c>
      <c r="B58" s="14"/>
      <c r="C58" s="52" t="s">
        <v>368</v>
      </c>
      <c r="D58" s="50"/>
      <c r="E58" s="154">
        <v>0</v>
      </c>
    </row>
    <row r="59" spans="1:5" x14ac:dyDescent="0.25">
      <c r="A59" s="8"/>
      <c r="B59" s="14" t="s">
        <v>366</v>
      </c>
      <c r="C59" s="8" t="s">
        <v>367</v>
      </c>
      <c r="D59" s="50"/>
      <c r="E59" s="154"/>
    </row>
    <row r="60" spans="1:5" ht="35.1" customHeight="1" x14ac:dyDescent="0.25">
      <c r="A60" s="216" t="s">
        <v>160</v>
      </c>
      <c r="B60" s="217"/>
      <c r="C60" s="217"/>
      <c r="D60" s="252"/>
      <c r="E60" s="232">
        <f>SUM(E61+E84)</f>
        <v>43220235</v>
      </c>
    </row>
    <row r="61" spans="1:5" x14ac:dyDescent="0.25">
      <c r="A61" s="56" t="s">
        <v>166</v>
      </c>
      <c r="B61" s="148" t="s">
        <v>167</v>
      </c>
      <c r="C61" s="86"/>
      <c r="D61" s="50"/>
      <c r="E61" s="178">
        <f>SUM(E62)</f>
        <v>43220235</v>
      </c>
    </row>
    <row r="62" spans="1:5" ht="15.75" customHeight="1" x14ac:dyDescent="0.25">
      <c r="A62" s="14"/>
      <c r="B62" s="14" t="s">
        <v>165</v>
      </c>
      <c r="C62" s="8" t="s">
        <v>5</v>
      </c>
      <c r="D62" s="144"/>
      <c r="E62" s="154">
        <f>SUM(E63+E73+E77+E81+E82)</f>
        <v>43220235</v>
      </c>
    </row>
    <row r="63" spans="1:5" ht="15.75" customHeight="1" x14ac:dyDescent="0.25">
      <c r="A63" s="14"/>
      <c r="B63" s="14"/>
      <c r="C63" s="8" t="s">
        <v>168</v>
      </c>
      <c r="D63" s="144"/>
      <c r="E63" s="154">
        <f>SUM(E64+E69+E70+E71+E72)</f>
        <v>14637963</v>
      </c>
    </row>
    <row r="64" spans="1:5" ht="15.75" customHeight="1" x14ac:dyDescent="0.25">
      <c r="A64" s="14"/>
      <c r="B64" s="14"/>
      <c r="C64" s="8" t="s">
        <v>196</v>
      </c>
      <c r="D64" s="146"/>
      <c r="E64" s="154">
        <v>8042310</v>
      </c>
    </row>
    <row r="65" spans="1:5" ht="15.75" customHeight="1" x14ac:dyDescent="0.25">
      <c r="A65" s="14"/>
      <c r="B65" s="14"/>
      <c r="C65" s="8" t="s">
        <v>375</v>
      </c>
      <c r="D65" s="146">
        <v>1708560</v>
      </c>
      <c r="E65" s="154"/>
    </row>
    <row r="66" spans="1:5" ht="15.75" customHeight="1" x14ac:dyDescent="0.25">
      <c r="A66" s="14"/>
      <c r="B66" s="14"/>
      <c r="C66" s="8" t="s">
        <v>376</v>
      </c>
      <c r="D66" s="146">
        <v>4544000</v>
      </c>
      <c r="E66" s="154"/>
    </row>
    <row r="67" spans="1:5" ht="15.75" customHeight="1" x14ac:dyDescent="0.25">
      <c r="A67" s="14"/>
      <c r="B67" s="14"/>
      <c r="C67" s="8" t="s">
        <v>377</v>
      </c>
      <c r="D67" s="146">
        <v>144000</v>
      </c>
      <c r="E67" s="154"/>
    </row>
    <row r="68" spans="1:5" ht="15.75" customHeight="1" x14ac:dyDescent="0.25">
      <c r="A68" s="14"/>
      <c r="B68" s="14"/>
      <c r="C68" s="8" t="s">
        <v>378</v>
      </c>
      <c r="D68" s="146">
        <v>1645750</v>
      </c>
      <c r="E68" s="154"/>
    </row>
    <row r="69" spans="1:5" ht="15.75" customHeight="1" x14ac:dyDescent="0.25">
      <c r="A69" s="14"/>
      <c r="B69" s="14"/>
      <c r="C69" s="8" t="s">
        <v>197</v>
      </c>
      <c r="D69" s="146"/>
      <c r="E69" s="154">
        <v>4155647</v>
      </c>
    </row>
    <row r="70" spans="1:5" ht="15.75" customHeight="1" x14ac:dyDescent="0.25">
      <c r="A70" s="14"/>
      <c r="B70" s="14"/>
      <c r="C70" s="55" t="s">
        <v>65</v>
      </c>
      <c r="D70" s="142"/>
      <c r="E70" s="154">
        <v>1439606</v>
      </c>
    </row>
    <row r="71" spans="1:5" ht="15.75" customHeight="1" x14ac:dyDescent="0.25">
      <c r="A71" s="14"/>
      <c r="B71" s="14"/>
      <c r="C71" s="14" t="s">
        <v>204</v>
      </c>
      <c r="D71" s="142"/>
      <c r="E71" s="154">
        <v>45900</v>
      </c>
    </row>
    <row r="72" spans="1:5" ht="15.75" customHeight="1" x14ac:dyDescent="0.25">
      <c r="A72" s="14"/>
      <c r="B72" s="14"/>
      <c r="C72" s="14" t="s">
        <v>354</v>
      </c>
      <c r="D72" s="142"/>
      <c r="E72" s="154">
        <v>954500</v>
      </c>
    </row>
    <row r="73" spans="1:5" x14ac:dyDescent="0.25">
      <c r="A73" s="8"/>
      <c r="B73" s="8"/>
      <c r="C73" s="14" t="s">
        <v>194</v>
      </c>
      <c r="D73" s="149"/>
      <c r="E73" s="140">
        <v>15005180</v>
      </c>
    </row>
    <row r="74" spans="1:5" x14ac:dyDescent="0.25">
      <c r="A74" s="8"/>
      <c r="B74" s="8"/>
      <c r="C74" s="14" t="s">
        <v>198</v>
      </c>
      <c r="D74" s="149">
        <v>10491600</v>
      </c>
      <c r="E74" s="134"/>
    </row>
    <row r="75" spans="1:5" x14ac:dyDescent="0.25">
      <c r="A75" s="8"/>
      <c r="B75" s="8"/>
      <c r="C75" s="14" t="s">
        <v>297</v>
      </c>
      <c r="D75" s="149">
        <v>2400000</v>
      </c>
      <c r="E75" s="134"/>
    </row>
    <row r="76" spans="1:5" x14ac:dyDescent="0.25">
      <c r="A76" s="8"/>
      <c r="B76" s="8"/>
      <c r="C76" s="14" t="s">
        <v>199</v>
      </c>
      <c r="D76" s="149">
        <v>2113580</v>
      </c>
      <c r="E76" s="134"/>
    </row>
    <row r="77" spans="1:5" x14ac:dyDescent="0.25">
      <c r="A77" s="8"/>
      <c r="B77" s="8"/>
      <c r="C77" s="150" t="s">
        <v>195</v>
      </c>
      <c r="D77" s="149"/>
      <c r="E77" s="140">
        <v>11777092</v>
      </c>
    </row>
    <row r="78" spans="1:5" x14ac:dyDescent="0.25">
      <c r="A78" s="8"/>
      <c r="B78" s="8"/>
      <c r="C78" s="179" t="s">
        <v>298</v>
      </c>
      <c r="D78" s="149">
        <v>3794000</v>
      </c>
      <c r="E78" s="140"/>
    </row>
    <row r="79" spans="1:5" ht="15.75" customHeight="1" x14ac:dyDescent="0.25">
      <c r="A79" s="8"/>
      <c r="B79" s="14"/>
      <c r="C79" s="151" t="s">
        <v>200</v>
      </c>
      <c r="D79" s="152">
        <v>4250000</v>
      </c>
      <c r="E79" s="154"/>
    </row>
    <row r="80" spans="1:5" x14ac:dyDescent="0.25">
      <c r="A80" s="8"/>
      <c r="B80" s="14"/>
      <c r="C80" s="55" t="s">
        <v>201</v>
      </c>
      <c r="D80" s="142">
        <v>3733092</v>
      </c>
      <c r="E80" s="154"/>
    </row>
    <row r="81" spans="1:6" s="14" customFormat="1" x14ac:dyDescent="0.25">
      <c r="A81" s="8"/>
      <c r="C81" s="55" t="s">
        <v>202</v>
      </c>
      <c r="D81" s="100"/>
      <c r="E81" s="154">
        <v>1800000</v>
      </c>
    </row>
    <row r="82" spans="1:6" s="14" customFormat="1" x14ac:dyDescent="0.25">
      <c r="A82" s="8"/>
      <c r="C82" s="55" t="s">
        <v>310</v>
      </c>
      <c r="D82" s="100"/>
      <c r="E82" s="154">
        <v>0</v>
      </c>
      <c r="F82" s="180"/>
    </row>
    <row r="83" spans="1:6" s="14" customFormat="1" x14ac:dyDescent="0.25">
      <c r="A83" s="8"/>
      <c r="C83" s="55" t="s">
        <v>309</v>
      </c>
      <c r="D83" s="100"/>
      <c r="E83" s="154">
        <v>0</v>
      </c>
    </row>
    <row r="84" spans="1:6" s="14" customFormat="1" x14ac:dyDescent="0.25">
      <c r="A84" s="52" t="s">
        <v>221</v>
      </c>
      <c r="B84" s="153" t="s">
        <v>311</v>
      </c>
      <c r="C84" s="55"/>
      <c r="D84" s="100"/>
      <c r="E84" s="154">
        <v>0</v>
      </c>
    </row>
    <row r="85" spans="1:6" s="14" customFormat="1" x14ac:dyDescent="0.25">
      <c r="A85" s="52"/>
      <c r="B85" s="14" t="s">
        <v>330</v>
      </c>
      <c r="C85" s="55"/>
      <c r="D85" s="100"/>
      <c r="E85" s="154">
        <v>0</v>
      </c>
    </row>
    <row r="86" spans="1:6" s="14" customFormat="1" x14ac:dyDescent="0.25">
      <c r="A86" s="52"/>
      <c r="C86" s="55"/>
      <c r="D86" s="100"/>
      <c r="E86" s="154"/>
    </row>
    <row r="87" spans="1:6" s="14" customFormat="1" ht="35.1" customHeight="1" x14ac:dyDescent="0.25">
      <c r="A87" s="216" t="s">
        <v>321</v>
      </c>
      <c r="B87" s="217"/>
      <c r="C87" s="217"/>
      <c r="D87" s="252"/>
      <c r="E87" s="232">
        <f>SUM(E88)</f>
        <v>3300000</v>
      </c>
    </row>
    <row r="88" spans="1:6" s="14" customFormat="1" x14ac:dyDescent="0.25">
      <c r="A88" s="3" t="s">
        <v>175</v>
      </c>
      <c r="B88" s="147" t="s">
        <v>209</v>
      </c>
      <c r="D88" s="54"/>
      <c r="E88" s="154">
        <f>SUM(E89)</f>
        <v>3300000</v>
      </c>
    </row>
    <row r="89" spans="1:6" s="14" customFormat="1" x14ac:dyDescent="0.25">
      <c r="A89" s="8"/>
      <c r="B89" s="55" t="s">
        <v>279</v>
      </c>
      <c r="C89" s="14" t="s">
        <v>280</v>
      </c>
      <c r="D89" s="54"/>
      <c r="E89" s="154">
        <v>3300000</v>
      </c>
    </row>
    <row r="90" spans="1:6" s="14" customFormat="1" x14ac:dyDescent="0.25">
      <c r="A90" s="8"/>
      <c r="B90" s="55"/>
      <c r="D90" s="54"/>
      <c r="E90" s="154"/>
    </row>
    <row r="91" spans="1:6" s="14" customFormat="1" x14ac:dyDescent="0.25">
      <c r="A91" s="8"/>
      <c r="B91" s="55"/>
      <c r="D91" s="100"/>
      <c r="E91" s="154"/>
    </row>
    <row r="92" spans="1:6" ht="35.1" customHeight="1" x14ac:dyDescent="0.25">
      <c r="A92" s="216" t="s">
        <v>133</v>
      </c>
      <c r="B92" s="217"/>
      <c r="C92" s="217"/>
      <c r="D92" s="252"/>
      <c r="E92" s="232">
        <f>SUM(E95+E96)</f>
        <v>7235786</v>
      </c>
    </row>
    <row r="93" spans="1:6" x14ac:dyDescent="0.25">
      <c r="A93" s="56" t="s">
        <v>166</v>
      </c>
      <c r="B93" s="148" t="s">
        <v>167</v>
      </c>
      <c r="C93" s="86"/>
      <c r="D93" s="50"/>
      <c r="E93" s="178">
        <f>SUM(E95:E96)</f>
        <v>7235786</v>
      </c>
    </row>
    <row r="94" spans="1:6" x14ac:dyDescent="0.25">
      <c r="A94" s="52"/>
      <c r="B94" s="8" t="s">
        <v>169</v>
      </c>
      <c r="C94" s="14" t="s">
        <v>170</v>
      </c>
      <c r="D94" s="50"/>
      <c r="E94" s="178">
        <f>SUM(E95:E96)</f>
        <v>7235786</v>
      </c>
    </row>
    <row r="95" spans="1:6" x14ac:dyDescent="0.25">
      <c r="A95" s="14"/>
      <c r="B95" s="8"/>
      <c r="C95" s="8" t="s">
        <v>41</v>
      </c>
      <c r="D95" s="50"/>
      <c r="E95" s="154">
        <v>3652000</v>
      </c>
    </row>
    <row r="96" spans="1:6" x14ac:dyDescent="0.25">
      <c r="A96" s="8"/>
      <c r="B96" s="8"/>
      <c r="C96" s="8" t="s">
        <v>42</v>
      </c>
      <c r="D96" s="50"/>
      <c r="E96" s="154">
        <v>3583786</v>
      </c>
    </row>
    <row r="97" spans="1:5" x14ac:dyDescent="0.25">
      <c r="A97" s="8"/>
      <c r="B97" s="8"/>
      <c r="C97" s="8"/>
      <c r="D97" s="50"/>
      <c r="E97" s="154"/>
    </row>
    <row r="98" spans="1:5" x14ac:dyDescent="0.25">
      <c r="A98" s="216" t="s">
        <v>436</v>
      </c>
      <c r="B98" s="216"/>
      <c r="C98" s="216"/>
      <c r="D98" s="247"/>
      <c r="E98" s="232">
        <f>SUM(E99)</f>
        <v>2290528</v>
      </c>
    </row>
    <row r="99" spans="1:5" x14ac:dyDescent="0.25">
      <c r="A99" s="81" t="s">
        <v>221</v>
      </c>
      <c r="B99" s="143" t="s">
        <v>311</v>
      </c>
      <c r="C99" s="134"/>
      <c r="D99" s="50"/>
      <c r="E99" s="154">
        <v>2290528</v>
      </c>
    </row>
    <row r="100" spans="1:5" x14ac:dyDescent="0.25">
      <c r="A100" s="177"/>
      <c r="B100" s="143" t="s">
        <v>307</v>
      </c>
      <c r="C100" s="134" t="s">
        <v>412</v>
      </c>
      <c r="D100" s="50"/>
      <c r="E100" s="154"/>
    </row>
    <row r="101" spans="1:5" x14ac:dyDescent="0.25">
      <c r="A101" s="8"/>
      <c r="B101" s="8"/>
      <c r="C101" s="8" t="s">
        <v>460</v>
      </c>
      <c r="D101" s="50"/>
      <c r="E101" s="154"/>
    </row>
    <row r="102" spans="1:5" x14ac:dyDescent="0.25">
      <c r="A102" s="8"/>
      <c r="B102" s="8"/>
      <c r="C102" s="8"/>
      <c r="D102" s="50"/>
      <c r="E102" s="154"/>
    </row>
    <row r="103" spans="1:5" ht="35.1" customHeight="1" x14ac:dyDescent="0.25">
      <c r="A103" s="216" t="s">
        <v>153</v>
      </c>
      <c r="B103" s="217"/>
      <c r="C103" s="217"/>
      <c r="D103" s="252"/>
      <c r="E103" s="232">
        <f>SUM(E104)</f>
        <v>3575650</v>
      </c>
    </row>
    <row r="104" spans="1:5" x14ac:dyDescent="0.25">
      <c r="A104" s="56" t="s">
        <v>166</v>
      </c>
      <c r="B104" s="148" t="s">
        <v>167</v>
      </c>
      <c r="C104" s="86"/>
      <c r="D104" s="50"/>
      <c r="E104" s="154">
        <v>3575650</v>
      </c>
    </row>
    <row r="105" spans="1:5" x14ac:dyDescent="0.25">
      <c r="A105" s="52"/>
      <c r="B105" s="8" t="s">
        <v>169</v>
      </c>
      <c r="C105" s="14" t="s">
        <v>170</v>
      </c>
      <c r="D105" s="50"/>
      <c r="E105" s="154"/>
    </row>
    <row r="106" spans="1:5" x14ac:dyDescent="0.25">
      <c r="A106" s="52"/>
      <c r="B106" s="8"/>
      <c r="C106" s="14"/>
      <c r="D106" s="50"/>
      <c r="E106" s="154"/>
    </row>
    <row r="107" spans="1:5" ht="35.1" customHeight="1" x14ac:dyDescent="0.25">
      <c r="A107" s="216" t="s">
        <v>303</v>
      </c>
      <c r="B107" s="216"/>
      <c r="C107" s="223"/>
      <c r="D107" s="247"/>
      <c r="E107" s="232">
        <f>SUM(E108)</f>
        <v>2500000</v>
      </c>
    </row>
    <row r="108" spans="1:5" x14ac:dyDescent="0.25">
      <c r="A108" s="56" t="s">
        <v>161</v>
      </c>
      <c r="B108" s="56" t="s">
        <v>162</v>
      </c>
      <c r="C108" s="56"/>
      <c r="D108" s="144"/>
      <c r="E108" s="178">
        <v>2500000</v>
      </c>
    </row>
    <row r="109" spans="1:5" x14ac:dyDescent="0.25">
      <c r="A109" s="8"/>
      <c r="B109" s="8"/>
      <c r="C109" s="8" t="s">
        <v>205</v>
      </c>
      <c r="D109" s="50"/>
      <c r="E109" s="23"/>
    </row>
    <row r="110" spans="1:5" x14ac:dyDescent="0.25">
      <c r="A110" s="8"/>
      <c r="B110" s="8"/>
      <c r="C110" s="8" t="s">
        <v>379</v>
      </c>
      <c r="D110" s="50"/>
      <c r="E110" s="23"/>
    </row>
    <row r="111" spans="1:5" x14ac:dyDescent="0.25">
      <c r="A111" s="8"/>
      <c r="B111" s="8"/>
      <c r="C111" s="8"/>
      <c r="D111" s="50"/>
      <c r="E111" s="23"/>
    </row>
    <row r="112" spans="1:5" ht="35.1" customHeight="1" x14ac:dyDescent="0.25">
      <c r="A112" s="216" t="s">
        <v>137</v>
      </c>
      <c r="B112" s="217"/>
      <c r="C112" s="227"/>
      <c r="D112" s="252"/>
      <c r="E112" s="232">
        <f>SUM(E114)</f>
        <v>70000</v>
      </c>
    </row>
    <row r="113" spans="1:5" x14ac:dyDescent="0.25">
      <c r="A113" s="173" t="s">
        <v>161</v>
      </c>
      <c r="B113" s="174" t="s">
        <v>162</v>
      </c>
      <c r="C113" s="175"/>
      <c r="D113" s="183"/>
      <c r="E113" s="176"/>
    </row>
    <row r="114" spans="1:5" x14ac:dyDescent="0.25">
      <c r="A114" s="177"/>
      <c r="B114" s="143" t="s">
        <v>336</v>
      </c>
      <c r="C114" s="134" t="s">
        <v>365</v>
      </c>
      <c r="D114" s="50"/>
      <c r="E114" s="178">
        <v>70000</v>
      </c>
    </row>
    <row r="115" spans="1:5" x14ac:dyDescent="0.25">
      <c r="A115" s="177"/>
      <c r="B115" s="143"/>
      <c r="C115" s="134" t="s">
        <v>392</v>
      </c>
      <c r="D115" s="50"/>
      <c r="E115" s="178"/>
    </row>
    <row r="116" spans="1:5" x14ac:dyDescent="0.25">
      <c r="A116" s="177"/>
      <c r="B116" s="143"/>
      <c r="C116" s="134"/>
      <c r="D116" s="50"/>
      <c r="E116" s="178"/>
    </row>
    <row r="117" spans="1:5" x14ac:dyDescent="0.25">
      <c r="A117" s="213" t="s">
        <v>403</v>
      </c>
      <c r="B117" s="217"/>
      <c r="C117" s="217"/>
      <c r="D117" s="252"/>
      <c r="E117" s="232">
        <f>SUM(E118+E121)</f>
        <v>0</v>
      </c>
    </row>
    <row r="118" spans="1:5" x14ac:dyDescent="0.25">
      <c r="A118" s="56" t="s">
        <v>221</v>
      </c>
      <c r="B118" s="148" t="s">
        <v>167</v>
      </c>
      <c r="C118" s="86"/>
      <c r="D118" s="50"/>
      <c r="E118" s="178">
        <v>0</v>
      </c>
    </row>
    <row r="119" spans="1:5" x14ac:dyDescent="0.25">
      <c r="A119" s="52"/>
      <c r="B119" s="8" t="s">
        <v>169</v>
      </c>
      <c r="C119" s="14" t="s">
        <v>170</v>
      </c>
      <c r="D119" s="50"/>
      <c r="E119" s="178"/>
    </row>
    <row r="120" spans="1:5" x14ac:dyDescent="0.25">
      <c r="A120" s="177"/>
      <c r="B120" s="143"/>
      <c r="C120" s="134" t="s">
        <v>409</v>
      </c>
      <c r="D120" s="50"/>
      <c r="E120" s="178"/>
    </row>
    <row r="121" spans="1:5" x14ac:dyDescent="0.25">
      <c r="A121" s="81" t="s">
        <v>221</v>
      </c>
      <c r="B121" s="143" t="s">
        <v>311</v>
      </c>
      <c r="C121" s="134"/>
      <c r="D121" s="50"/>
      <c r="E121" s="178">
        <v>0</v>
      </c>
    </row>
    <row r="122" spans="1:5" x14ac:dyDescent="0.25">
      <c r="A122" s="177"/>
      <c r="B122" s="143" t="s">
        <v>307</v>
      </c>
      <c r="C122" s="134" t="s">
        <v>412</v>
      </c>
      <c r="D122" s="50"/>
      <c r="E122" s="178"/>
    </row>
    <row r="123" spans="1:5" x14ac:dyDescent="0.25">
      <c r="A123" s="177"/>
      <c r="B123" s="143"/>
      <c r="C123" s="134" t="s">
        <v>410</v>
      </c>
      <c r="D123" s="50"/>
      <c r="E123" s="178"/>
    </row>
    <row r="124" spans="1:5" x14ac:dyDescent="0.25">
      <c r="A124" s="177"/>
      <c r="B124" s="143"/>
      <c r="C124" s="134" t="s">
        <v>411</v>
      </c>
      <c r="D124" s="50"/>
      <c r="E124" s="178"/>
    </row>
    <row r="125" spans="1:5" ht="35.1" customHeight="1" x14ac:dyDescent="0.25">
      <c r="A125" s="216" t="s">
        <v>155</v>
      </c>
      <c r="B125" s="217"/>
      <c r="C125" s="227"/>
      <c r="D125" s="252"/>
      <c r="E125" s="232">
        <f>SUM(E126)</f>
        <v>0</v>
      </c>
    </row>
    <row r="126" spans="1:5" x14ac:dyDescent="0.25">
      <c r="A126" s="56" t="s">
        <v>161</v>
      </c>
      <c r="B126" s="56" t="s">
        <v>162</v>
      </c>
      <c r="C126" s="56"/>
      <c r="D126" s="50"/>
      <c r="E126" s="154">
        <v>0</v>
      </c>
    </row>
    <row r="127" spans="1:5" x14ac:dyDescent="0.25">
      <c r="A127" s="8"/>
      <c r="B127" s="8"/>
      <c r="C127" s="8" t="s">
        <v>205</v>
      </c>
      <c r="D127" s="50"/>
      <c r="E127" s="154">
        <v>0</v>
      </c>
    </row>
    <row r="128" spans="1:5" x14ac:dyDescent="0.25">
      <c r="A128" s="52"/>
      <c r="C128" s="1"/>
      <c r="D128" s="50"/>
      <c r="E128" s="154"/>
    </row>
    <row r="129" spans="1:5" s="31" customFormat="1" ht="35.1" customHeight="1" x14ac:dyDescent="0.25">
      <c r="A129" s="228" t="s">
        <v>1</v>
      </c>
      <c r="B129" s="253"/>
      <c r="C129" s="254"/>
      <c r="D129" s="255"/>
      <c r="E129" s="230">
        <f>SUM(E6+E13+E24+E42+E60+E92+E103+E19+E125+E107+E87+E112+E117+E98)</f>
        <v>145590693</v>
      </c>
    </row>
    <row r="130" spans="1:5" s="31" customFormat="1" ht="35.1" customHeight="1" x14ac:dyDescent="0.25">
      <c r="A130" s="238"/>
      <c r="B130" s="256"/>
      <c r="C130" s="257"/>
      <c r="D130" s="257"/>
      <c r="E130" s="258"/>
    </row>
    <row r="131" spans="1:5" x14ac:dyDescent="0.25">
      <c r="A131" s="2" t="s">
        <v>166</v>
      </c>
      <c r="B131" s="1" t="s">
        <v>167</v>
      </c>
      <c r="C131" s="131"/>
      <c r="D131" s="131"/>
      <c r="E131" s="78">
        <f>SUM(E50+E61+E93+E104+E118)</f>
        <v>54031671</v>
      </c>
    </row>
    <row r="132" spans="1:5" x14ac:dyDescent="0.25">
      <c r="A132" s="2" t="s">
        <v>221</v>
      </c>
      <c r="B132" s="1" t="s">
        <v>311</v>
      </c>
      <c r="C132" s="131"/>
      <c r="D132" s="131"/>
      <c r="E132" s="78">
        <f>SUM(E99)</f>
        <v>2290528</v>
      </c>
    </row>
    <row r="133" spans="1:5" x14ac:dyDescent="0.25">
      <c r="A133" s="2" t="s">
        <v>171</v>
      </c>
      <c r="B133" s="1" t="s">
        <v>178</v>
      </c>
      <c r="C133" s="131"/>
      <c r="D133" s="131"/>
      <c r="E133" s="78">
        <f>SUM(E25)</f>
        <v>19400000</v>
      </c>
    </row>
    <row r="134" spans="1:5" x14ac:dyDescent="0.25">
      <c r="A134" s="2" t="s">
        <v>161</v>
      </c>
      <c r="B134" s="1" t="s">
        <v>162</v>
      </c>
      <c r="C134" s="131"/>
      <c r="D134" s="131"/>
      <c r="E134" s="78">
        <f>SUM(E7+E14+E43+E108+E126+E114)</f>
        <v>8323111</v>
      </c>
    </row>
    <row r="135" spans="1:5" x14ac:dyDescent="0.25">
      <c r="A135" s="2" t="s">
        <v>223</v>
      </c>
      <c r="B135" s="1" t="s">
        <v>224</v>
      </c>
      <c r="D135" s="9"/>
      <c r="E135" s="78">
        <f>SUM(E56)</f>
        <v>0</v>
      </c>
    </row>
    <row r="136" spans="1:5" x14ac:dyDescent="0.25">
      <c r="A136" s="2" t="s">
        <v>225</v>
      </c>
      <c r="B136" s="1" t="s">
        <v>368</v>
      </c>
      <c r="D136" s="9"/>
      <c r="E136" s="78">
        <f>SUM(E58)</f>
        <v>0</v>
      </c>
    </row>
    <row r="137" spans="1:5" x14ac:dyDescent="0.25">
      <c r="A137" s="2" t="s">
        <v>227</v>
      </c>
      <c r="B137" s="1" t="s">
        <v>228</v>
      </c>
      <c r="C137" s="131"/>
      <c r="D137" s="131"/>
      <c r="E137" s="78">
        <f>SUM(E54)</f>
        <v>0</v>
      </c>
    </row>
    <row r="138" spans="1:5" x14ac:dyDescent="0.25">
      <c r="A138" s="2" t="s">
        <v>175</v>
      </c>
      <c r="B138" s="1" t="s">
        <v>209</v>
      </c>
      <c r="C138" s="131"/>
      <c r="D138" s="131"/>
      <c r="E138" s="78">
        <f>SUM(E20+E88)</f>
        <v>61545383</v>
      </c>
    </row>
    <row r="139" spans="1:5" x14ac:dyDescent="0.25">
      <c r="A139" s="243" t="s">
        <v>37</v>
      </c>
      <c r="B139" s="243"/>
      <c r="C139" s="244"/>
      <c r="D139" s="244"/>
      <c r="E139" s="259">
        <f>SUM(E131:E138)</f>
        <v>145590693</v>
      </c>
    </row>
    <row r="140" spans="1:5" x14ac:dyDescent="0.25">
      <c r="D140" s="9"/>
    </row>
    <row r="141" spans="1:5" x14ac:dyDescent="0.25">
      <c r="D141" s="9"/>
    </row>
    <row r="142" spans="1:5" x14ac:dyDescent="0.25">
      <c r="D142" s="9"/>
    </row>
    <row r="143" spans="1:5" x14ac:dyDescent="0.25">
      <c r="D143" s="9"/>
    </row>
    <row r="144" spans="1:5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</sheetData>
  <mergeCells count="4">
    <mergeCell ref="A3:D3"/>
    <mergeCell ref="A4:D4"/>
    <mergeCell ref="A2:E2"/>
    <mergeCell ref="A1:E1"/>
  </mergeCells>
  <phoneticPr fontId="2" type="noConversion"/>
  <printOptions horizontalCentered="1" headings="1" gridLines="1"/>
  <pageMargins left="0" right="0" top="0.59055118110236227" bottom="0.39370078740157483" header="0.51181102362204722" footer="0.51181102362204722"/>
  <pageSetup paperSize="9" scale="51" orientation="portrait" cellComments="atEnd" r:id="rId1"/>
  <headerFooter alignWithMargins="0">
    <oddFooter>&amp;P. oldal, összesen: &amp;N</oddFooter>
  </headerFooter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E65"/>
  <sheetViews>
    <sheetView view="pageBreakPreview" zoomScaleNormal="100" workbookViewId="0">
      <selection sqref="A1:E1"/>
    </sheetView>
  </sheetViews>
  <sheetFormatPr defaultRowHeight="12.75" x14ac:dyDescent="0.2"/>
  <cols>
    <col min="1" max="1" width="5" customWidth="1"/>
    <col min="2" max="2" width="7.28515625" customWidth="1"/>
    <col min="3" max="3" width="39.85546875" customWidth="1"/>
    <col min="4" max="4" width="19.85546875" customWidth="1"/>
    <col min="5" max="5" width="18.5703125" customWidth="1"/>
  </cols>
  <sheetData>
    <row r="1" spans="1:5" ht="15.75" x14ac:dyDescent="0.25">
      <c r="A1" s="316" t="s">
        <v>481</v>
      </c>
      <c r="B1" s="319"/>
      <c r="C1" s="319"/>
      <c r="D1" s="319"/>
      <c r="E1" s="312"/>
    </row>
    <row r="2" spans="1:5" ht="15.75" x14ac:dyDescent="0.25">
      <c r="A2" s="316"/>
      <c r="B2" s="312"/>
      <c r="C2" s="312"/>
      <c r="D2" s="312"/>
      <c r="E2" s="312"/>
    </row>
    <row r="3" spans="1:5" ht="15.75" x14ac:dyDescent="0.25">
      <c r="A3" s="315" t="s">
        <v>38</v>
      </c>
      <c r="B3" s="315"/>
      <c r="C3" s="315"/>
      <c r="D3" s="315"/>
    </row>
    <row r="4" spans="1:5" ht="15.75" x14ac:dyDescent="0.25">
      <c r="A4" s="315" t="s">
        <v>418</v>
      </c>
      <c r="B4" s="315"/>
      <c r="C4" s="315"/>
      <c r="D4" s="315"/>
    </row>
    <row r="5" spans="1:5" ht="15.75" x14ac:dyDescent="0.25">
      <c r="A5" s="315" t="s">
        <v>67</v>
      </c>
      <c r="B5" s="315"/>
      <c r="C5" s="315"/>
      <c r="D5" s="315"/>
    </row>
    <row r="6" spans="1:5" ht="31.5" x14ac:dyDescent="0.25">
      <c r="A6" s="24"/>
      <c r="B6" s="25" t="s">
        <v>68</v>
      </c>
      <c r="C6" s="25"/>
      <c r="D6" s="26"/>
      <c r="E6" s="36" t="s">
        <v>404</v>
      </c>
    </row>
    <row r="7" spans="1:5" ht="35.1" customHeight="1" x14ac:dyDescent="0.25">
      <c r="A7" s="275" t="s">
        <v>166</v>
      </c>
      <c r="B7" s="276" t="s">
        <v>167</v>
      </c>
      <c r="C7" s="277"/>
      <c r="D7" s="278"/>
      <c r="E7" s="279">
        <f>SUM(E8+E30)</f>
        <v>54031671</v>
      </c>
    </row>
    <row r="8" spans="1:5" ht="15.75" x14ac:dyDescent="0.25">
      <c r="A8" s="14"/>
      <c r="B8" s="14" t="s">
        <v>165</v>
      </c>
      <c r="C8" s="8" t="s">
        <v>5</v>
      </c>
      <c r="D8" s="144"/>
      <c r="E8" s="101">
        <f>SUM(E9+E19+E23+E27+E28)</f>
        <v>43220235</v>
      </c>
    </row>
    <row r="9" spans="1:5" ht="15.75" x14ac:dyDescent="0.25">
      <c r="A9" s="14"/>
      <c r="B9" s="14"/>
      <c r="C9" s="8" t="s">
        <v>168</v>
      </c>
      <c r="D9" s="144"/>
      <c r="E9" s="154">
        <f>SUM(E10+E15+E16+E17+E18)</f>
        <v>14637963</v>
      </c>
    </row>
    <row r="10" spans="1:5" ht="15.75" x14ac:dyDescent="0.25">
      <c r="A10" s="14"/>
      <c r="B10" s="14"/>
      <c r="C10" s="8" t="s">
        <v>196</v>
      </c>
      <c r="D10" s="146"/>
      <c r="E10" s="154">
        <v>8042310</v>
      </c>
    </row>
    <row r="11" spans="1:5" ht="15.75" x14ac:dyDescent="0.25">
      <c r="A11" s="14"/>
      <c r="B11" s="14"/>
      <c r="C11" s="8" t="s">
        <v>375</v>
      </c>
      <c r="D11" s="146">
        <v>1708560</v>
      </c>
      <c r="E11" s="154"/>
    </row>
    <row r="12" spans="1:5" ht="15.75" x14ac:dyDescent="0.25">
      <c r="A12" s="14"/>
      <c r="B12" s="14"/>
      <c r="C12" s="8" t="s">
        <v>376</v>
      </c>
      <c r="D12" s="146">
        <v>4544000</v>
      </c>
      <c r="E12" s="154"/>
    </row>
    <row r="13" spans="1:5" ht="15.75" x14ac:dyDescent="0.25">
      <c r="A13" s="14"/>
      <c r="B13" s="14"/>
      <c r="C13" s="8" t="s">
        <v>377</v>
      </c>
      <c r="D13" s="146">
        <v>144000</v>
      </c>
      <c r="E13" s="154"/>
    </row>
    <row r="14" spans="1:5" ht="15.75" x14ac:dyDescent="0.25">
      <c r="A14" s="14"/>
      <c r="B14" s="14"/>
      <c r="C14" s="8" t="s">
        <v>378</v>
      </c>
      <c r="D14" s="146">
        <v>1645750</v>
      </c>
      <c r="E14" s="154"/>
    </row>
    <row r="15" spans="1:5" ht="15.75" x14ac:dyDescent="0.25">
      <c r="A15" s="8"/>
      <c r="B15" s="14"/>
      <c r="C15" s="8" t="s">
        <v>197</v>
      </c>
      <c r="D15" s="146"/>
      <c r="E15" s="154">
        <v>4155647</v>
      </c>
    </row>
    <row r="16" spans="1:5" ht="15.75" x14ac:dyDescent="0.25">
      <c r="A16" s="8"/>
      <c r="B16" s="14"/>
      <c r="C16" s="55" t="s">
        <v>65</v>
      </c>
      <c r="D16" s="142"/>
      <c r="E16" s="154">
        <v>1439606</v>
      </c>
    </row>
    <row r="17" spans="1:5" ht="15.75" x14ac:dyDescent="0.25">
      <c r="A17" s="8"/>
      <c r="B17" s="14"/>
      <c r="C17" s="14" t="s">
        <v>204</v>
      </c>
      <c r="D17" s="142"/>
      <c r="E17" s="154">
        <v>45900</v>
      </c>
    </row>
    <row r="18" spans="1:5" ht="15.75" x14ac:dyDescent="0.25">
      <c r="A18" s="8"/>
      <c r="B18" s="14"/>
      <c r="C18" s="14" t="s">
        <v>354</v>
      </c>
      <c r="D18" s="142"/>
      <c r="E18" s="154">
        <v>954500</v>
      </c>
    </row>
    <row r="19" spans="1:5" ht="15.75" x14ac:dyDescent="0.25">
      <c r="A19" s="8"/>
      <c r="B19" s="8"/>
      <c r="C19" s="14" t="s">
        <v>194</v>
      </c>
      <c r="D19" s="149"/>
      <c r="E19" s="140">
        <v>15005180</v>
      </c>
    </row>
    <row r="20" spans="1:5" ht="15.75" x14ac:dyDescent="0.25">
      <c r="A20" s="8"/>
      <c r="B20" s="8"/>
      <c r="C20" s="14" t="s">
        <v>198</v>
      </c>
      <c r="D20" s="149">
        <v>10491600</v>
      </c>
      <c r="E20" s="134"/>
    </row>
    <row r="21" spans="1:5" ht="15.75" x14ac:dyDescent="0.25">
      <c r="A21" s="8"/>
      <c r="B21" s="8"/>
      <c r="C21" s="14" t="s">
        <v>297</v>
      </c>
      <c r="D21" s="149">
        <v>2400000</v>
      </c>
      <c r="E21" s="134"/>
    </row>
    <row r="22" spans="1:5" ht="15.75" x14ac:dyDescent="0.25">
      <c r="A22" s="8"/>
      <c r="B22" s="8"/>
      <c r="C22" s="14" t="s">
        <v>199</v>
      </c>
      <c r="D22" s="149">
        <v>2113580</v>
      </c>
      <c r="E22" s="134"/>
    </row>
    <row r="23" spans="1:5" ht="15.75" x14ac:dyDescent="0.25">
      <c r="A23" s="8"/>
      <c r="B23" s="8"/>
      <c r="C23" s="150" t="s">
        <v>195</v>
      </c>
      <c r="D23" s="149"/>
      <c r="E23" s="140">
        <v>11777092</v>
      </c>
    </row>
    <row r="24" spans="1:5" ht="15.75" x14ac:dyDescent="0.25">
      <c r="A24" s="8"/>
      <c r="B24" s="8"/>
      <c r="C24" s="179" t="s">
        <v>298</v>
      </c>
      <c r="D24" s="149">
        <v>3794000</v>
      </c>
      <c r="E24" s="140"/>
    </row>
    <row r="25" spans="1:5" ht="31.5" x14ac:dyDescent="0.25">
      <c r="A25" s="8"/>
      <c r="B25" s="14"/>
      <c r="C25" s="151" t="s">
        <v>200</v>
      </c>
      <c r="D25" s="152">
        <v>4250000</v>
      </c>
      <c r="E25" s="154"/>
    </row>
    <row r="26" spans="1:5" ht="15.75" x14ac:dyDescent="0.25">
      <c r="A26" s="8"/>
      <c r="B26" s="14"/>
      <c r="C26" s="55" t="s">
        <v>201</v>
      </c>
      <c r="D26" s="142">
        <v>3733092</v>
      </c>
      <c r="E26" s="154"/>
    </row>
    <row r="27" spans="1:5" ht="15.75" x14ac:dyDescent="0.25">
      <c r="A27" s="8"/>
      <c r="B27" s="14"/>
      <c r="C27" s="55" t="s">
        <v>202</v>
      </c>
      <c r="D27" s="100"/>
      <c r="E27" s="154">
        <v>1800000</v>
      </c>
    </row>
    <row r="28" spans="1:5" ht="15.75" x14ac:dyDescent="0.25">
      <c r="A28" s="8"/>
      <c r="B28" s="14"/>
      <c r="C28" s="55" t="s">
        <v>310</v>
      </c>
      <c r="D28" s="100"/>
      <c r="E28" s="154">
        <v>0</v>
      </c>
    </row>
    <row r="29" spans="1:5" ht="15.75" x14ac:dyDescent="0.25">
      <c r="A29" s="8"/>
      <c r="B29" s="14"/>
      <c r="C29" s="55" t="s">
        <v>309</v>
      </c>
      <c r="D29" s="100"/>
      <c r="E29" s="154">
        <v>0</v>
      </c>
    </row>
    <row r="30" spans="1:5" ht="15.75" x14ac:dyDescent="0.25">
      <c r="A30" s="47"/>
      <c r="B30" s="8" t="s">
        <v>169</v>
      </c>
      <c r="C30" s="1" t="s">
        <v>170</v>
      </c>
      <c r="D30" s="23"/>
      <c r="E30" s="101">
        <f>SUM('2.bevétel'!E94+'2.bevétel'!E104)</f>
        <v>10811436</v>
      </c>
    </row>
    <row r="31" spans="1:5" ht="35.1" customHeight="1" x14ac:dyDescent="0.25">
      <c r="A31" s="216" t="s">
        <v>221</v>
      </c>
      <c r="B31" s="225" t="s">
        <v>311</v>
      </c>
      <c r="C31" s="227"/>
      <c r="D31" s="217"/>
      <c r="E31" s="280">
        <f>SUM('2.bevétel'!E132)</f>
        <v>2290528</v>
      </c>
    </row>
    <row r="32" spans="1:5" ht="35.1" customHeight="1" x14ac:dyDescent="0.25">
      <c r="A32" s="56" t="s">
        <v>182</v>
      </c>
      <c r="B32" s="56" t="s">
        <v>178</v>
      </c>
      <c r="C32" s="143"/>
      <c r="D32" s="183"/>
      <c r="E32" s="178">
        <f>SUM(E33+E37+E44)</f>
        <v>19400000</v>
      </c>
    </row>
    <row r="33" spans="1:5" ht="15.75" x14ac:dyDescent="0.25">
      <c r="A33" s="8"/>
      <c r="B33" s="52" t="s">
        <v>179</v>
      </c>
      <c r="C33" s="8" t="s">
        <v>183</v>
      </c>
      <c r="D33" s="146"/>
      <c r="E33" s="154">
        <f>SUM(E34:E36)</f>
        <v>9600000</v>
      </c>
    </row>
    <row r="34" spans="1:5" ht="15.75" x14ac:dyDescent="0.25">
      <c r="A34" s="8"/>
      <c r="B34" s="8"/>
      <c r="C34" s="8" t="s">
        <v>40</v>
      </c>
      <c r="D34" s="146"/>
      <c r="E34" s="190">
        <v>3700000</v>
      </c>
    </row>
    <row r="35" spans="1:5" ht="15.75" x14ac:dyDescent="0.25">
      <c r="A35" s="8"/>
      <c r="B35" s="96"/>
      <c r="C35" s="23" t="s">
        <v>19</v>
      </c>
      <c r="D35" s="146"/>
      <c r="E35" s="190">
        <v>5000000</v>
      </c>
    </row>
    <row r="36" spans="1:5" ht="15.75" x14ac:dyDescent="0.25">
      <c r="A36" s="8"/>
      <c r="B36" s="96"/>
      <c r="C36" s="23" t="s">
        <v>20</v>
      </c>
      <c r="D36" s="146"/>
      <c r="E36" s="190">
        <v>900000</v>
      </c>
    </row>
    <row r="37" spans="1:5" ht="15.75" x14ac:dyDescent="0.25">
      <c r="A37" s="8"/>
      <c r="B37" s="52" t="s">
        <v>180</v>
      </c>
      <c r="C37" s="23" t="s">
        <v>184</v>
      </c>
      <c r="D37" s="146"/>
      <c r="E37" s="154">
        <f>SUM(E42+E40+E38)</f>
        <v>9700000</v>
      </c>
    </row>
    <row r="38" spans="1:5" ht="15.75" x14ac:dyDescent="0.25">
      <c r="A38" s="8"/>
      <c r="B38" s="86"/>
      <c r="C38" s="23" t="s">
        <v>185</v>
      </c>
      <c r="D38" s="146"/>
      <c r="E38" s="154">
        <v>5000000</v>
      </c>
    </row>
    <row r="39" spans="1:5" ht="15.75" x14ac:dyDescent="0.25">
      <c r="A39" s="8"/>
      <c r="B39" s="86"/>
      <c r="C39" s="23" t="s">
        <v>6</v>
      </c>
      <c r="D39" s="146"/>
      <c r="E39" s="154"/>
    </row>
    <row r="40" spans="1:5" ht="15.75" x14ac:dyDescent="0.25">
      <c r="A40" s="8"/>
      <c r="B40" s="86"/>
      <c r="C40" s="23" t="s">
        <v>186</v>
      </c>
      <c r="D40" s="146"/>
      <c r="E40" s="154">
        <v>1200000</v>
      </c>
    </row>
    <row r="41" spans="1:5" ht="15.75" x14ac:dyDescent="0.25">
      <c r="A41" s="8"/>
      <c r="B41" s="86"/>
      <c r="C41" s="14" t="s">
        <v>181</v>
      </c>
      <c r="D41" s="146"/>
      <c r="E41" s="154"/>
    </row>
    <row r="42" spans="1:5" ht="15.75" x14ac:dyDescent="0.25">
      <c r="A42" s="8"/>
      <c r="B42" s="86"/>
      <c r="C42" s="23" t="s">
        <v>187</v>
      </c>
      <c r="D42" s="146"/>
      <c r="E42" s="154">
        <v>3500000</v>
      </c>
    </row>
    <row r="43" spans="1:5" ht="15.75" x14ac:dyDescent="0.25">
      <c r="A43" s="8"/>
      <c r="B43" s="96"/>
      <c r="C43" s="23" t="s">
        <v>21</v>
      </c>
      <c r="D43" s="146"/>
      <c r="E43" s="154"/>
    </row>
    <row r="44" spans="1:5" ht="15.75" x14ac:dyDescent="0.25">
      <c r="A44" s="8"/>
      <c r="B44" s="52" t="s">
        <v>172</v>
      </c>
      <c r="C44" s="14" t="s">
        <v>173</v>
      </c>
      <c r="D44" s="146"/>
      <c r="E44" s="154">
        <f>SUM(E45:E47)</f>
        <v>100000</v>
      </c>
    </row>
    <row r="45" spans="1:5" ht="15.75" x14ac:dyDescent="0.25">
      <c r="A45" s="8"/>
      <c r="B45" s="96"/>
      <c r="C45" s="14" t="s">
        <v>188</v>
      </c>
      <c r="D45" s="146"/>
      <c r="E45" s="154">
        <v>100000</v>
      </c>
    </row>
    <row r="46" spans="1:5" ht="15.75" x14ac:dyDescent="0.25">
      <c r="A46" s="8"/>
      <c r="B46" s="96"/>
      <c r="C46" s="14" t="s">
        <v>337</v>
      </c>
      <c r="D46" s="146"/>
      <c r="E46" s="154">
        <v>0</v>
      </c>
    </row>
    <row r="47" spans="1:5" ht="15.75" x14ac:dyDescent="0.25">
      <c r="A47" s="8"/>
      <c r="B47" s="96"/>
      <c r="C47" s="14" t="s">
        <v>173</v>
      </c>
      <c r="D47" s="146"/>
      <c r="E47" s="154">
        <v>0</v>
      </c>
    </row>
    <row r="48" spans="1:5" ht="35.1" customHeight="1" x14ac:dyDescent="0.25">
      <c r="A48" s="216" t="s">
        <v>161</v>
      </c>
      <c r="B48" s="216" t="s">
        <v>162</v>
      </c>
      <c r="C48" s="216"/>
      <c r="D48" s="281"/>
      <c r="E48" s="282">
        <f>SUM(E49:E54)</f>
        <v>8323111</v>
      </c>
    </row>
    <row r="49" spans="1:5" ht="15.75" x14ac:dyDescent="0.25">
      <c r="A49" s="56"/>
      <c r="B49" s="2" t="s">
        <v>163</v>
      </c>
      <c r="C49" s="23" t="s">
        <v>174</v>
      </c>
      <c r="D49" s="81"/>
      <c r="E49" s="101">
        <f>SUM('2.bevétel'!E8+'2.bevétel'!E15+'2.bevétel'!E44+'2.bevétel'!E108+'2.bevétel'!E127)</f>
        <v>6688111</v>
      </c>
    </row>
    <row r="50" spans="1:5" ht="15.75" x14ac:dyDescent="0.25">
      <c r="A50" s="56"/>
      <c r="B50" s="2" t="s">
        <v>189</v>
      </c>
      <c r="C50" s="53" t="s">
        <v>190</v>
      </c>
      <c r="D50" s="9"/>
      <c r="E50" s="108">
        <f>SUM('2.bevétel'!E46)</f>
        <v>1500000</v>
      </c>
    </row>
    <row r="51" spans="1:5" ht="15.75" x14ac:dyDescent="0.25">
      <c r="B51" s="2" t="s">
        <v>229</v>
      </c>
      <c r="C51" s="8" t="s">
        <v>230</v>
      </c>
      <c r="D51" s="23"/>
      <c r="E51" s="101"/>
    </row>
    <row r="52" spans="1:5" ht="15.75" x14ac:dyDescent="0.25">
      <c r="B52" s="53" t="s">
        <v>164</v>
      </c>
      <c r="C52" s="8" t="s">
        <v>18</v>
      </c>
      <c r="D52" s="82"/>
      <c r="E52" s="101">
        <f>SUM('2.bevétel'!E17)</f>
        <v>15000</v>
      </c>
    </row>
    <row r="53" spans="1:5" ht="15.75" x14ac:dyDescent="0.25">
      <c r="B53" s="53" t="s">
        <v>371</v>
      </c>
      <c r="C53" s="8" t="s">
        <v>372</v>
      </c>
      <c r="D53" s="82"/>
      <c r="E53" s="101">
        <f>SUM('2.bevétel'!E48)</f>
        <v>0</v>
      </c>
    </row>
    <row r="54" spans="1:5" ht="15.75" customHeight="1" x14ac:dyDescent="0.25">
      <c r="B54" s="14" t="s">
        <v>336</v>
      </c>
      <c r="C54" s="8" t="s">
        <v>393</v>
      </c>
      <c r="D54" s="110"/>
      <c r="E54" s="115">
        <f>SUM('2.bevétel'!E18+'2.bevétel'!E49+'2.bevétel'!E114)</f>
        <v>120000</v>
      </c>
    </row>
    <row r="55" spans="1:5" ht="15.75" customHeight="1" x14ac:dyDescent="0.25">
      <c r="B55" s="14"/>
      <c r="C55" s="8"/>
      <c r="D55" s="110"/>
      <c r="E55" s="126"/>
    </row>
    <row r="56" spans="1:5" ht="35.1" customHeight="1" x14ac:dyDescent="0.25">
      <c r="A56" s="283" t="s">
        <v>223</v>
      </c>
      <c r="B56" s="227" t="s">
        <v>224</v>
      </c>
      <c r="C56" s="217"/>
      <c r="D56" s="284"/>
      <c r="E56" s="285">
        <v>0</v>
      </c>
    </row>
    <row r="57" spans="1:5" ht="15" customHeight="1" x14ac:dyDescent="0.25">
      <c r="B57" s="14"/>
      <c r="C57" s="8"/>
      <c r="D57" s="110"/>
      <c r="E57" s="126"/>
    </row>
    <row r="58" spans="1:5" ht="35.1" customHeight="1" x14ac:dyDescent="0.25">
      <c r="A58" s="283" t="s">
        <v>288</v>
      </c>
      <c r="B58" s="227" t="s">
        <v>226</v>
      </c>
      <c r="C58" s="217"/>
      <c r="D58" s="284"/>
      <c r="E58" s="286">
        <v>0</v>
      </c>
    </row>
    <row r="59" spans="1:5" ht="15.75" customHeight="1" x14ac:dyDescent="0.25">
      <c r="A59" s="110"/>
      <c r="B59" s="14"/>
      <c r="C59" s="8"/>
      <c r="E59" s="126"/>
    </row>
    <row r="60" spans="1:5" ht="35.1" customHeight="1" x14ac:dyDescent="0.25">
      <c r="A60" s="283" t="s">
        <v>227</v>
      </c>
      <c r="B60" s="227" t="s">
        <v>228</v>
      </c>
      <c r="C60" s="217"/>
      <c r="D60" s="284"/>
      <c r="E60" s="287">
        <f>SUM('2.bevétel'!E55)</f>
        <v>0</v>
      </c>
    </row>
    <row r="61" spans="1:5" ht="15.75" customHeight="1" x14ac:dyDescent="0.25">
      <c r="B61" s="14"/>
      <c r="C61" s="8"/>
      <c r="E61" s="126"/>
    </row>
    <row r="62" spans="1:5" ht="35.1" customHeight="1" x14ac:dyDescent="0.25">
      <c r="A62" s="216" t="s">
        <v>175</v>
      </c>
      <c r="B62" s="288" t="s">
        <v>209</v>
      </c>
      <c r="C62" s="217"/>
      <c r="D62" s="289"/>
      <c r="E62" s="290">
        <f>SUM('2.bevétel'!E20+'2.bevétel'!E88)</f>
        <v>61545383</v>
      </c>
    </row>
    <row r="63" spans="1:5" ht="15.75" x14ac:dyDescent="0.25">
      <c r="A63" s="3"/>
      <c r="B63" s="2"/>
      <c r="C63" s="2"/>
      <c r="D63" s="9"/>
      <c r="E63" s="109"/>
    </row>
    <row r="64" spans="1:5" ht="35.1" customHeight="1" x14ac:dyDescent="0.25">
      <c r="A64" s="216" t="s">
        <v>1</v>
      </c>
      <c r="B64" s="217"/>
      <c r="C64" s="227"/>
      <c r="D64" s="227"/>
      <c r="E64" s="290">
        <f>SUM(E7+E32+E48+E62+E58+E60+E31+E56)</f>
        <v>145590693</v>
      </c>
    </row>
    <row r="65" spans="5:5" x14ac:dyDescent="0.2">
      <c r="E65" s="127"/>
    </row>
  </sheetData>
  <mergeCells count="5">
    <mergeCell ref="A3:D3"/>
    <mergeCell ref="A4:D4"/>
    <mergeCell ref="A5:D5"/>
    <mergeCell ref="A2:E2"/>
    <mergeCell ref="A1:E1"/>
  </mergeCells>
  <phoneticPr fontId="32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59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F22"/>
  <sheetViews>
    <sheetView view="pageBreakPreview" zoomScaleNormal="100" zoomScaleSheetLayoutView="100" workbookViewId="0">
      <selection sqref="A1:F1"/>
    </sheetView>
  </sheetViews>
  <sheetFormatPr defaultRowHeight="12.75" x14ac:dyDescent="0.2"/>
  <cols>
    <col min="1" max="1" width="84.85546875" bestFit="1" customWidth="1"/>
    <col min="2" max="2" width="15.85546875" customWidth="1"/>
    <col min="3" max="3" width="11.28515625" customWidth="1"/>
    <col min="4" max="4" width="12.140625" customWidth="1"/>
    <col min="5" max="5" width="12.42578125" customWidth="1"/>
    <col min="6" max="6" width="0.140625" customWidth="1"/>
  </cols>
  <sheetData>
    <row r="1" spans="1:6" ht="15.75" x14ac:dyDescent="0.25">
      <c r="A1" s="316" t="s">
        <v>482</v>
      </c>
      <c r="B1" s="319"/>
      <c r="C1" s="319"/>
      <c r="D1" s="319"/>
      <c r="E1" s="319"/>
      <c r="F1" s="312"/>
    </row>
    <row r="2" spans="1:6" ht="15.75" x14ac:dyDescent="0.25">
      <c r="A2" s="316"/>
      <c r="B2" s="319"/>
      <c r="C2" s="319"/>
      <c r="D2" s="319"/>
      <c r="E2" s="319"/>
      <c r="F2" s="128"/>
    </row>
    <row r="3" spans="1:6" ht="15.75" x14ac:dyDescent="0.25">
      <c r="A3" s="315" t="s">
        <v>38</v>
      </c>
      <c r="B3" s="315"/>
      <c r="C3" s="315"/>
      <c r="D3" s="315"/>
      <c r="E3" s="315"/>
    </row>
    <row r="4" spans="1:6" ht="15.75" x14ac:dyDescent="0.25">
      <c r="A4" s="315" t="s">
        <v>424</v>
      </c>
      <c r="B4" s="315"/>
      <c r="C4" s="315"/>
      <c r="D4" s="315"/>
      <c r="E4" s="315"/>
    </row>
    <row r="5" spans="1:6" ht="15.75" x14ac:dyDescent="0.25">
      <c r="A5" s="1"/>
      <c r="B5" s="1"/>
      <c r="C5" s="1"/>
      <c r="D5" s="1"/>
      <c r="E5" s="1"/>
    </row>
    <row r="6" spans="1:6" ht="47.25" x14ac:dyDescent="0.25">
      <c r="A6" s="29" t="s">
        <v>313</v>
      </c>
      <c r="B6" s="46" t="s">
        <v>69</v>
      </c>
      <c r="C6" s="46" t="s">
        <v>70</v>
      </c>
      <c r="D6" s="46" t="s">
        <v>277</v>
      </c>
      <c r="E6" s="46" t="s">
        <v>37</v>
      </c>
    </row>
    <row r="7" spans="1:6" ht="15.75" x14ac:dyDescent="0.25">
      <c r="A7" s="1"/>
      <c r="B7" s="6"/>
      <c r="C7" s="6"/>
      <c r="D7" s="6"/>
      <c r="E7" s="6"/>
    </row>
    <row r="8" spans="1:6" ht="15.75" x14ac:dyDescent="0.25">
      <c r="A8" s="52" t="s">
        <v>159</v>
      </c>
      <c r="B8" s="154">
        <f>SUM('2.bevétel'!E6)</f>
        <v>3738111</v>
      </c>
      <c r="C8" s="76">
        <v>0</v>
      </c>
      <c r="D8" s="76">
        <v>0</v>
      </c>
      <c r="E8" s="6">
        <f>SUM(B8:D8)</f>
        <v>3738111</v>
      </c>
    </row>
    <row r="9" spans="1:6" ht="15.75" x14ac:dyDescent="0.25">
      <c r="A9" s="27" t="s">
        <v>89</v>
      </c>
      <c r="B9" s="6">
        <f>SUM('2.bevétel'!E13)</f>
        <v>425000</v>
      </c>
      <c r="C9" s="6">
        <v>0</v>
      </c>
      <c r="D9" s="6">
        <v>0</v>
      </c>
      <c r="E9" s="6">
        <f t="shared" ref="E9:E21" si="0">SUM(B9:D9)</f>
        <v>425000</v>
      </c>
    </row>
    <row r="10" spans="1:6" ht="15.75" x14ac:dyDescent="0.25">
      <c r="A10" s="3" t="s">
        <v>207</v>
      </c>
      <c r="B10" s="6">
        <f>SUM('2.bevétel'!E19)</f>
        <v>58245383</v>
      </c>
      <c r="C10" s="6">
        <v>0</v>
      </c>
      <c r="D10" s="6">
        <v>0</v>
      </c>
      <c r="E10" s="6">
        <f t="shared" si="0"/>
        <v>58245383</v>
      </c>
    </row>
    <row r="11" spans="1:6" ht="15.75" x14ac:dyDescent="0.25">
      <c r="A11" s="3" t="s">
        <v>332</v>
      </c>
      <c r="B11" s="6">
        <f>SUM('2.bevétel'!E87)</f>
        <v>3300000</v>
      </c>
      <c r="C11" s="6">
        <v>0</v>
      </c>
      <c r="D11" s="6">
        <v>0</v>
      </c>
      <c r="E11" s="6">
        <f>SUM(B11:D11)</f>
        <v>3300000</v>
      </c>
    </row>
    <row r="12" spans="1:6" ht="15.75" x14ac:dyDescent="0.25">
      <c r="A12" s="81" t="s">
        <v>312</v>
      </c>
      <c r="B12" s="154">
        <f>SUM('2.bevétel'!E24)</f>
        <v>19400000</v>
      </c>
      <c r="C12" s="6">
        <v>0</v>
      </c>
      <c r="D12" s="6">
        <v>0</v>
      </c>
      <c r="E12" s="6">
        <f t="shared" si="0"/>
        <v>19400000</v>
      </c>
    </row>
    <row r="13" spans="1:6" ht="15.75" x14ac:dyDescent="0.25">
      <c r="A13" s="27" t="s">
        <v>115</v>
      </c>
      <c r="B13" s="6">
        <f>SUM('2.bevétel'!E42)</f>
        <v>1590000</v>
      </c>
      <c r="C13" s="6">
        <v>0</v>
      </c>
      <c r="D13" s="6">
        <v>0</v>
      </c>
      <c r="E13" s="6">
        <f t="shared" si="0"/>
        <v>1590000</v>
      </c>
    </row>
    <row r="14" spans="1:6" ht="15.75" x14ac:dyDescent="0.25">
      <c r="A14" s="27" t="s">
        <v>403</v>
      </c>
      <c r="B14" s="6">
        <f>SUM('2.bevétel'!E117)</f>
        <v>0</v>
      </c>
      <c r="C14" s="6">
        <v>0</v>
      </c>
      <c r="D14" s="6">
        <v>0</v>
      </c>
      <c r="E14" s="6">
        <f>SUM(B14:D14)</f>
        <v>0</v>
      </c>
    </row>
    <row r="15" spans="1:6" ht="15.75" x14ac:dyDescent="0.25">
      <c r="A15" s="3" t="s">
        <v>160</v>
      </c>
      <c r="B15" s="6">
        <f>SUM('2.bevétel'!E60)</f>
        <v>43220235</v>
      </c>
      <c r="C15" s="6">
        <v>0</v>
      </c>
      <c r="D15" s="6">
        <v>0</v>
      </c>
      <c r="E15" s="6">
        <f t="shared" si="0"/>
        <v>43220235</v>
      </c>
    </row>
    <row r="16" spans="1:6" ht="15.75" x14ac:dyDescent="0.25">
      <c r="A16" s="3" t="s">
        <v>133</v>
      </c>
      <c r="B16" s="6">
        <f>SUM('2.bevétel'!E92)</f>
        <v>7235786</v>
      </c>
      <c r="C16" s="6">
        <v>0</v>
      </c>
      <c r="D16" s="6">
        <v>0</v>
      </c>
      <c r="E16" s="6">
        <f>SUM(B16:D16)</f>
        <v>7235786</v>
      </c>
    </row>
    <row r="17" spans="1:5" ht="15.75" x14ac:dyDescent="0.25">
      <c r="A17" s="3" t="s">
        <v>153</v>
      </c>
      <c r="B17" s="6">
        <f>SUM('2.bevétel'!E103)</f>
        <v>3575650</v>
      </c>
      <c r="C17" s="6">
        <v>0</v>
      </c>
      <c r="D17" s="6">
        <v>0</v>
      </c>
      <c r="E17" s="6">
        <f t="shared" si="0"/>
        <v>3575650</v>
      </c>
    </row>
    <row r="18" spans="1:5" ht="15.75" x14ac:dyDescent="0.25">
      <c r="A18" s="3" t="s">
        <v>436</v>
      </c>
      <c r="B18" s="6">
        <v>2290528</v>
      </c>
      <c r="C18" s="6">
        <v>0</v>
      </c>
      <c r="D18" s="6">
        <v>0</v>
      </c>
      <c r="E18" s="6">
        <v>2290528</v>
      </c>
    </row>
    <row r="19" spans="1:5" ht="15.75" x14ac:dyDescent="0.25">
      <c r="A19" s="3" t="s">
        <v>303</v>
      </c>
      <c r="B19" s="6">
        <v>0</v>
      </c>
      <c r="C19" s="6">
        <f>SUM('2.bevétel'!E107)</f>
        <v>2500000</v>
      </c>
      <c r="D19" s="6">
        <v>0</v>
      </c>
      <c r="E19" s="6">
        <f t="shared" si="0"/>
        <v>2500000</v>
      </c>
    </row>
    <row r="20" spans="1:5" ht="15.75" x14ac:dyDescent="0.25">
      <c r="A20" s="3" t="s">
        <v>137</v>
      </c>
      <c r="B20" s="6">
        <f>SUM('2.bevétel'!E112)</f>
        <v>70000</v>
      </c>
      <c r="C20" s="6">
        <v>0</v>
      </c>
      <c r="D20" s="6"/>
      <c r="E20" s="6">
        <v>70000</v>
      </c>
    </row>
    <row r="21" spans="1:5" ht="15.75" x14ac:dyDescent="0.25">
      <c r="A21" s="3" t="s">
        <v>289</v>
      </c>
      <c r="B21" s="6">
        <f>SUM('2.bevétel'!E125)</f>
        <v>0</v>
      </c>
      <c r="C21" s="6">
        <v>0</v>
      </c>
      <c r="D21" s="6">
        <v>0</v>
      </c>
      <c r="E21" s="6">
        <f t="shared" si="0"/>
        <v>0</v>
      </c>
    </row>
    <row r="22" spans="1:5" ht="35.1" customHeight="1" x14ac:dyDescent="0.25">
      <c r="A22" s="291" t="s">
        <v>61</v>
      </c>
      <c r="B22" s="292">
        <f>SUM(B8:B21)</f>
        <v>143090693</v>
      </c>
      <c r="C22" s="292">
        <f>SUM(C9:C21)</f>
        <v>2500000</v>
      </c>
      <c r="D22" s="292">
        <f>SUM(D9:D17)</f>
        <v>0</v>
      </c>
      <c r="E22" s="292">
        <f>SUM(E8:E21)</f>
        <v>145590693</v>
      </c>
    </row>
  </sheetData>
  <mergeCells count="4">
    <mergeCell ref="A3:E3"/>
    <mergeCell ref="A4:E4"/>
    <mergeCell ref="A1:F1"/>
    <mergeCell ref="A2:E2"/>
  </mergeCells>
  <phoneticPr fontId="3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92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J531"/>
  <sheetViews>
    <sheetView view="pageBreakPreview" zoomScale="85" zoomScaleNormal="85" zoomScaleSheetLayoutView="85" workbookViewId="0">
      <selection sqref="A1:G1"/>
    </sheetView>
  </sheetViews>
  <sheetFormatPr defaultRowHeight="15.75" x14ac:dyDescent="0.25"/>
  <cols>
    <col min="1" max="1" width="3.7109375" style="2" customWidth="1"/>
    <col min="2" max="2" width="6.7109375" style="2" customWidth="1"/>
    <col min="3" max="3" width="8.5703125" style="2" customWidth="1"/>
    <col min="4" max="4" width="69.42578125" style="2" customWidth="1"/>
    <col min="5" max="5" width="17.140625" style="4" customWidth="1"/>
    <col min="6" max="6" width="0.140625" style="1" hidden="1" customWidth="1"/>
    <col min="7" max="7" width="20.140625" style="1" customWidth="1"/>
    <col min="8" max="8" width="10" style="1" bestFit="1" customWidth="1"/>
    <col min="9" max="9" width="20.140625" style="1" customWidth="1"/>
    <col min="10" max="10" width="25.140625" style="1" customWidth="1"/>
    <col min="11" max="16384" width="9.140625" style="1"/>
  </cols>
  <sheetData>
    <row r="1" spans="1:10" ht="17.25" customHeight="1" x14ac:dyDescent="0.25">
      <c r="A1" s="316" t="s">
        <v>483</v>
      </c>
      <c r="B1" s="318"/>
      <c r="C1" s="318"/>
      <c r="D1" s="318"/>
      <c r="E1" s="318"/>
      <c r="F1" s="318"/>
      <c r="G1" s="312"/>
    </row>
    <row r="2" spans="1:10" ht="17.25" customHeight="1" x14ac:dyDescent="0.25">
      <c r="A2" s="316"/>
      <c r="B2" s="316"/>
      <c r="C2" s="316"/>
      <c r="D2" s="316"/>
      <c r="E2" s="316"/>
      <c r="F2" s="316"/>
      <c r="G2" s="312"/>
    </row>
    <row r="3" spans="1:10" ht="18.75" customHeight="1" x14ac:dyDescent="0.25">
      <c r="A3" s="320" t="s">
        <v>38</v>
      </c>
      <c r="B3" s="320"/>
      <c r="C3" s="320"/>
      <c r="D3" s="320"/>
      <c r="E3" s="320"/>
    </row>
    <row r="4" spans="1:10" ht="22.5" customHeight="1" x14ac:dyDescent="0.25">
      <c r="A4" s="320" t="s">
        <v>425</v>
      </c>
      <c r="B4" s="320"/>
      <c r="C4" s="320"/>
      <c r="D4" s="320"/>
      <c r="E4" s="320"/>
    </row>
    <row r="5" spans="1:10" ht="45" customHeight="1" x14ac:dyDescent="0.25">
      <c r="A5" s="19"/>
      <c r="B5" s="20" t="s">
        <v>44</v>
      </c>
      <c r="C5" s="20"/>
      <c r="D5" s="137"/>
      <c r="E5" s="21" t="s">
        <v>11</v>
      </c>
      <c r="F5" s="77" t="s">
        <v>234</v>
      </c>
      <c r="G5" s="188" t="s">
        <v>419</v>
      </c>
      <c r="I5" s="2"/>
    </row>
    <row r="6" spans="1:10" ht="45" customHeight="1" x14ac:dyDescent="0.25">
      <c r="A6" s="19"/>
      <c r="B6" s="20"/>
      <c r="C6" s="20"/>
      <c r="D6" s="137"/>
      <c r="E6" s="21"/>
      <c r="F6" s="138"/>
      <c r="G6" s="189"/>
      <c r="I6" s="2"/>
    </row>
    <row r="7" spans="1:10" ht="35.1" customHeight="1" x14ac:dyDescent="0.25">
      <c r="A7" s="228" t="s">
        <v>72</v>
      </c>
      <c r="B7" s="228"/>
      <c r="C7" s="228"/>
      <c r="D7" s="228"/>
      <c r="E7" s="229"/>
      <c r="F7" s="230"/>
      <c r="G7" s="230">
        <f>SUM(G8)</f>
        <v>127000</v>
      </c>
      <c r="I7" s="6"/>
      <c r="J7" s="6"/>
    </row>
    <row r="8" spans="1:10" ht="15.75" customHeight="1" x14ac:dyDescent="0.25">
      <c r="A8" s="143" t="s">
        <v>73</v>
      </c>
      <c r="B8" s="56" t="s">
        <v>74</v>
      </c>
      <c r="C8" s="143"/>
      <c r="D8" s="81"/>
      <c r="E8" s="94"/>
      <c r="F8" s="7"/>
      <c r="G8" s="154">
        <f>SUM(G9+G13)</f>
        <v>127000</v>
      </c>
      <c r="H8" s="2"/>
      <c r="I8" s="6"/>
      <c r="J8" s="6"/>
    </row>
    <row r="9" spans="1:10" ht="15.75" customHeight="1" x14ac:dyDescent="0.25">
      <c r="A9" s="23"/>
      <c r="B9" s="52" t="s">
        <v>75</v>
      </c>
      <c r="C9" s="86" t="s">
        <v>76</v>
      </c>
      <c r="D9" s="81"/>
      <c r="E9" s="94"/>
      <c r="F9" s="7"/>
      <c r="G9" s="154">
        <f>SUM(G10)</f>
        <v>100000</v>
      </c>
      <c r="H9" s="2"/>
      <c r="I9" s="6"/>
      <c r="J9" s="6"/>
    </row>
    <row r="10" spans="1:10" ht="15.75" customHeight="1" x14ac:dyDescent="0.25">
      <c r="A10" s="23"/>
      <c r="B10" s="8"/>
      <c r="C10" s="86" t="s">
        <v>77</v>
      </c>
      <c r="D10" s="23" t="s">
        <v>78</v>
      </c>
      <c r="E10" s="94"/>
      <c r="F10" s="7"/>
      <c r="G10" s="154">
        <v>100000</v>
      </c>
      <c r="H10" s="2"/>
      <c r="I10" s="6"/>
      <c r="J10" s="6"/>
    </row>
    <row r="11" spans="1:10" ht="15.75" customHeight="1" x14ac:dyDescent="0.25">
      <c r="A11" s="23"/>
      <c r="B11" s="81"/>
      <c r="C11" s="8"/>
      <c r="D11" s="23" t="s">
        <v>45</v>
      </c>
      <c r="E11" s="165">
        <v>50000</v>
      </c>
      <c r="F11" s="155"/>
      <c r="H11" s="2"/>
      <c r="I11" s="6"/>
      <c r="J11" s="6"/>
    </row>
    <row r="12" spans="1:10" ht="15.75" customHeight="1" x14ac:dyDescent="0.25">
      <c r="A12" s="23"/>
      <c r="B12" s="81"/>
      <c r="C12" s="8"/>
      <c r="D12" s="23" t="s">
        <v>235</v>
      </c>
      <c r="E12" s="165">
        <v>50000</v>
      </c>
      <c r="F12" s="7"/>
      <c r="H12" s="2"/>
      <c r="I12" s="6"/>
      <c r="J12" s="6"/>
    </row>
    <row r="13" spans="1:10" ht="15.75" customHeight="1" x14ac:dyDescent="0.25">
      <c r="A13" s="23"/>
      <c r="B13" s="81" t="s">
        <v>79</v>
      </c>
      <c r="C13" s="141" t="s">
        <v>80</v>
      </c>
      <c r="D13" s="81"/>
      <c r="E13" s="146"/>
      <c r="F13" s="7"/>
      <c r="G13" s="154">
        <f>SUM(G14)</f>
        <v>27000</v>
      </c>
      <c r="H13" s="2"/>
      <c r="I13" s="6"/>
      <c r="J13" s="6"/>
    </row>
    <row r="14" spans="1:10" ht="15.75" customHeight="1" x14ac:dyDescent="0.25">
      <c r="A14" s="23"/>
      <c r="B14" s="81"/>
      <c r="C14" s="8" t="s">
        <v>81</v>
      </c>
      <c r="D14" s="23" t="s">
        <v>82</v>
      </c>
      <c r="E14" s="94"/>
      <c r="F14" s="7"/>
      <c r="G14" s="154">
        <v>27000</v>
      </c>
      <c r="H14" s="2"/>
    </row>
    <row r="15" spans="1:10" ht="15.75" customHeight="1" x14ac:dyDescent="0.25">
      <c r="A15" s="23"/>
      <c r="B15" s="81"/>
      <c r="C15" s="23"/>
      <c r="D15" s="81"/>
      <c r="E15" s="94"/>
      <c r="F15" s="7"/>
      <c r="G15" s="154"/>
      <c r="H15" s="2"/>
      <c r="I15" s="6"/>
      <c r="J15" s="6"/>
    </row>
    <row r="16" spans="1:10" ht="35.1" customHeight="1" x14ac:dyDescent="0.25">
      <c r="A16" s="216" t="s">
        <v>83</v>
      </c>
      <c r="B16" s="216"/>
      <c r="C16" s="217"/>
      <c r="D16" s="216"/>
      <c r="E16" s="231"/>
      <c r="F16" s="232"/>
      <c r="G16" s="232">
        <f>SUM(G17)</f>
        <v>0</v>
      </c>
    </row>
    <row r="17" spans="1:10" ht="15.75" customHeight="1" x14ac:dyDescent="0.25">
      <c r="A17" s="143" t="s">
        <v>73</v>
      </c>
      <c r="B17" s="56" t="s">
        <v>74</v>
      </c>
      <c r="C17" s="143"/>
      <c r="D17" s="81"/>
      <c r="E17" s="94"/>
      <c r="F17" s="7"/>
      <c r="G17" s="154">
        <f>SUM(G18+G21+G23)</f>
        <v>0</v>
      </c>
      <c r="I17" s="6"/>
      <c r="J17" s="6"/>
    </row>
    <row r="18" spans="1:10" ht="15.75" customHeight="1" x14ac:dyDescent="0.25">
      <c r="A18" s="23"/>
      <c r="B18" s="81" t="s">
        <v>84</v>
      </c>
      <c r="C18" s="86" t="s">
        <v>15</v>
      </c>
      <c r="D18" s="81"/>
      <c r="E18" s="94"/>
      <c r="F18" s="7"/>
      <c r="G18" s="154">
        <v>0</v>
      </c>
    </row>
    <row r="19" spans="1:10" ht="15.75" customHeight="1" x14ac:dyDescent="0.25">
      <c r="A19" s="23"/>
      <c r="B19" s="81"/>
      <c r="C19" s="86" t="s">
        <v>85</v>
      </c>
      <c r="D19" s="23" t="s">
        <v>86</v>
      </c>
      <c r="E19" s="94"/>
      <c r="F19" s="7"/>
      <c r="G19" s="154">
        <v>0</v>
      </c>
    </row>
    <row r="20" spans="1:10" ht="15.75" customHeight="1" x14ac:dyDescent="0.25">
      <c r="A20" s="23"/>
      <c r="B20" s="81"/>
      <c r="C20" s="8"/>
      <c r="D20" s="8" t="s">
        <v>46</v>
      </c>
      <c r="E20" s="146"/>
      <c r="F20" s="7"/>
      <c r="G20" s="190"/>
    </row>
    <row r="21" spans="1:10" ht="15.75" customHeight="1" x14ac:dyDescent="0.25">
      <c r="A21" s="23"/>
      <c r="B21" s="81" t="s">
        <v>75</v>
      </c>
      <c r="C21" s="86" t="s">
        <v>76</v>
      </c>
      <c r="D21" s="81"/>
      <c r="E21" s="146"/>
      <c r="F21" s="7"/>
      <c r="G21" s="154">
        <v>0</v>
      </c>
    </row>
    <row r="22" spans="1:10" ht="15.75" customHeight="1" x14ac:dyDescent="0.25">
      <c r="A22" s="23"/>
      <c r="B22" s="81"/>
      <c r="C22" s="86" t="s">
        <v>77</v>
      </c>
      <c r="D22" s="23" t="s">
        <v>78</v>
      </c>
      <c r="E22" s="146"/>
      <c r="F22" s="7"/>
      <c r="G22" s="154">
        <v>0</v>
      </c>
    </row>
    <row r="23" spans="1:10" ht="15.75" customHeight="1" x14ac:dyDescent="0.25">
      <c r="A23" s="23"/>
      <c r="B23" s="81" t="s">
        <v>79</v>
      </c>
      <c r="C23" s="141" t="s">
        <v>80</v>
      </c>
      <c r="D23" s="81"/>
      <c r="E23" s="94"/>
      <c r="F23" s="7"/>
      <c r="G23" s="154">
        <f>SUM(G24)</f>
        <v>0</v>
      </c>
    </row>
    <row r="24" spans="1:10" ht="15.75" customHeight="1" x14ac:dyDescent="0.25">
      <c r="A24" s="23"/>
      <c r="B24" s="81"/>
      <c r="C24" s="8" t="s">
        <v>81</v>
      </c>
      <c r="D24" s="23" t="s">
        <v>82</v>
      </c>
      <c r="E24" s="94"/>
      <c r="F24" s="7"/>
      <c r="G24" s="154">
        <v>0</v>
      </c>
    </row>
    <row r="25" spans="1:10" ht="15.75" customHeight="1" x14ac:dyDescent="0.25">
      <c r="A25" s="23"/>
      <c r="B25" s="81"/>
      <c r="C25" s="23"/>
      <c r="D25" s="81"/>
      <c r="E25" s="94"/>
      <c r="F25" s="7"/>
      <c r="G25" s="154"/>
    </row>
    <row r="26" spans="1:10" ht="35.1" customHeight="1" x14ac:dyDescent="0.25">
      <c r="A26" s="216" t="s">
        <v>87</v>
      </c>
      <c r="B26" s="216"/>
      <c r="C26" s="223"/>
      <c r="D26" s="216"/>
      <c r="E26" s="214"/>
      <c r="F26" s="215"/>
      <c r="G26" s="224">
        <f>SUM(G27)</f>
        <v>1680000</v>
      </c>
    </row>
    <row r="27" spans="1:10" ht="15.75" customHeight="1" x14ac:dyDescent="0.25">
      <c r="A27" s="143" t="s">
        <v>73</v>
      </c>
      <c r="B27" s="56" t="s">
        <v>74</v>
      </c>
      <c r="C27" s="143"/>
      <c r="D27" s="8"/>
      <c r="E27" s="87"/>
      <c r="F27" s="48"/>
      <c r="G27" s="191">
        <f>SUM(G28+G35+G39)</f>
        <v>1680000</v>
      </c>
    </row>
    <row r="28" spans="1:10" ht="15.75" customHeight="1" x14ac:dyDescent="0.25">
      <c r="A28" s="8"/>
      <c r="B28" s="52" t="s">
        <v>84</v>
      </c>
      <c r="C28" s="86" t="s">
        <v>15</v>
      </c>
      <c r="D28" s="8"/>
      <c r="E28" s="87"/>
      <c r="F28" s="48"/>
      <c r="G28" s="192">
        <f>SUM(G29)</f>
        <v>1200000</v>
      </c>
    </row>
    <row r="29" spans="1:10" ht="15.75" customHeight="1" x14ac:dyDescent="0.25">
      <c r="A29" s="8"/>
      <c r="B29" s="8"/>
      <c r="C29" s="56" t="s">
        <v>85</v>
      </c>
      <c r="D29" s="23" t="s">
        <v>86</v>
      </c>
      <c r="E29" s="87"/>
      <c r="F29" s="48"/>
      <c r="G29" s="191">
        <v>1200000</v>
      </c>
    </row>
    <row r="30" spans="1:10" ht="15.75" customHeight="1" x14ac:dyDescent="0.25">
      <c r="A30" s="8"/>
      <c r="B30" s="8"/>
      <c r="C30" s="86"/>
      <c r="D30" s="86" t="s">
        <v>34</v>
      </c>
      <c r="E30" s="156"/>
      <c r="F30" s="48"/>
      <c r="G30" s="157"/>
    </row>
    <row r="31" spans="1:10" ht="15.75" customHeight="1" x14ac:dyDescent="0.25">
      <c r="A31" s="8"/>
      <c r="B31" s="8"/>
      <c r="C31" s="86"/>
      <c r="D31" s="86" t="s">
        <v>266</v>
      </c>
      <c r="E31" s="156"/>
      <c r="F31" s="48"/>
      <c r="G31" s="157"/>
    </row>
    <row r="32" spans="1:10" ht="15.75" customHeight="1" x14ac:dyDescent="0.25">
      <c r="A32" s="8"/>
      <c r="B32" s="8"/>
      <c r="C32" s="86"/>
      <c r="D32" s="141" t="s">
        <v>292</v>
      </c>
      <c r="E32" s="156"/>
      <c r="F32" s="158"/>
      <c r="G32" s="159"/>
    </row>
    <row r="33" spans="1:7" ht="15.75" customHeight="1" x14ac:dyDescent="0.25">
      <c r="A33" s="8"/>
      <c r="B33" s="8"/>
      <c r="C33" s="86"/>
      <c r="D33" s="141" t="s">
        <v>47</v>
      </c>
      <c r="E33" s="156"/>
      <c r="F33" s="158"/>
      <c r="G33" s="159"/>
    </row>
    <row r="34" spans="1:7" ht="15.75" customHeight="1" x14ac:dyDescent="0.25">
      <c r="A34" s="8"/>
      <c r="B34" s="8"/>
      <c r="C34" s="86"/>
      <c r="D34" s="141" t="s">
        <v>269</v>
      </c>
      <c r="E34" s="156"/>
      <c r="F34" s="158"/>
      <c r="G34" s="159"/>
    </row>
    <row r="35" spans="1:7" ht="15.75" customHeight="1" x14ac:dyDescent="0.25">
      <c r="A35" s="8"/>
      <c r="B35" s="52" t="s">
        <v>75</v>
      </c>
      <c r="C35" s="86" t="s">
        <v>76</v>
      </c>
      <c r="D35" s="8"/>
      <c r="E35" s="87"/>
      <c r="F35" s="48"/>
      <c r="G35" s="192">
        <f>SUM(G36+G38)</f>
        <v>150000</v>
      </c>
    </row>
    <row r="36" spans="1:7" ht="15.75" customHeight="1" x14ac:dyDescent="0.25">
      <c r="A36" s="8"/>
      <c r="B36" s="8"/>
      <c r="C36" s="56" t="s">
        <v>77</v>
      </c>
      <c r="D36" s="23" t="s">
        <v>78</v>
      </c>
      <c r="E36" s="87"/>
      <c r="F36" s="48"/>
      <c r="G36" s="191">
        <v>50000</v>
      </c>
    </row>
    <row r="37" spans="1:7" ht="15.75" customHeight="1" x14ac:dyDescent="0.25">
      <c r="A37" s="8"/>
      <c r="B37" s="8"/>
      <c r="C37" s="86"/>
      <c r="D37" s="86" t="s">
        <v>22</v>
      </c>
      <c r="E37" s="88"/>
      <c r="F37" s="160"/>
      <c r="G37" s="157"/>
    </row>
    <row r="38" spans="1:7" ht="15.75" customHeight="1" x14ac:dyDescent="0.25">
      <c r="A38" s="8"/>
      <c r="B38" s="8"/>
      <c r="C38" s="56" t="s">
        <v>88</v>
      </c>
      <c r="D38" s="8" t="s">
        <v>35</v>
      </c>
      <c r="E38" s="87"/>
      <c r="F38" s="48"/>
      <c r="G38" s="191">
        <v>100000</v>
      </c>
    </row>
    <row r="39" spans="1:7" ht="15.75" customHeight="1" x14ac:dyDescent="0.25">
      <c r="A39" s="8"/>
      <c r="B39" s="81" t="s">
        <v>79</v>
      </c>
      <c r="C39" s="141" t="s">
        <v>80</v>
      </c>
      <c r="D39" s="81"/>
      <c r="E39" s="94"/>
      <c r="F39" s="48"/>
      <c r="G39" s="192">
        <v>330000</v>
      </c>
    </row>
    <row r="40" spans="1:7" ht="15.75" customHeight="1" x14ac:dyDescent="0.25">
      <c r="A40" s="8"/>
      <c r="B40" s="81"/>
      <c r="C40" s="8" t="s">
        <v>81</v>
      </c>
      <c r="D40" s="23" t="s">
        <v>82</v>
      </c>
      <c r="E40" s="94"/>
      <c r="F40" s="48"/>
      <c r="G40" s="191"/>
    </row>
    <row r="41" spans="1:7" ht="15.75" customHeight="1" x14ac:dyDescent="0.25">
      <c r="A41" s="8"/>
      <c r="B41" s="8"/>
      <c r="C41" s="86"/>
      <c r="D41" s="8"/>
      <c r="E41" s="87"/>
      <c r="F41" s="48"/>
      <c r="G41" s="191"/>
    </row>
    <row r="42" spans="1:7" ht="35.1" customHeight="1" x14ac:dyDescent="0.25">
      <c r="A42" s="213" t="s">
        <v>89</v>
      </c>
      <c r="B42" s="213"/>
      <c r="C42" s="213"/>
      <c r="D42" s="213"/>
      <c r="E42" s="214"/>
      <c r="F42" s="215"/>
      <c r="G42" s="215">
        <f>SUM(G43+G48+G50+G64+G70)</f>
        <v>13968056</v>
      </c>
    </row>
    <row r="43" spans="1:7" x14ac:dyDescent="0.25">
      <c r="A43" s="143" t="s">
        <v>93</v>
      </c>
      <c r="B43" s="143" t="s">
        <v>27</v>
      </c>
      <c r="C43" s="143"/>
      <c r="D43" s="141"/>
      <c r="E43" s="87"/>
      <c r="F43" s="84"/>
      <c r="G43" s="193">
        <f>SUM(G44)</f>
        <v>3617772</v>
      </c>
    </row>
    <row r="44" spans="1:7" x14ac:dyDescent="0.25">
      <c r="A44" s="134"/>
      <c r="B44" s="81" t="s">
        <v>90</v>
      </c>
      <c r="C44" s="23"/>
      <c r="D44" s="23" t="s">
        <v>91</v>
      </c>
      <c r="E44" s="50"/>
      <c r="F44" s="84"/>
      <c r="G44" s="140">
        <f>SUM(G45:G47)</f>
        <v>3617772</v>
      </c>
    </row>
    <row r="45" spans="1:7" x14ac:dyDescent="0.25">
      <c r="A45" s="134"/>
      <c r="B45" s="23"/>
      <c r="C45" s="23" t="s">
        <v>92</v>
      </c>
      <c r="D45" s="23" t="s">
        <v>427</v>
      </c>
      <c r="E45" s="50"/>
      <c r="F45" s="84"/>
      <c r="G45" s="140">
        <v>2064144</v>
      </c>
    </row>
    <row r="46" spans="1:7" x14ac:dyDescent="0.25">
      <c r="A46" s="134"/>
      <c r="B46" s="23"/>
      <c r="C46" s="23" t="s">
        <v>92</v>
      </c>
      <c r="D46" s="23" t="s">
        <v>428</v>
      </c>
      <c r="E46" s="50"/>
      <c r="F46" s="84"/>
      <c r="G46" s="140">
        <v>653628</v>
      </c>
    </row>
    <row r="47" spans="1:7" x14ac:dyDescent="0.25">
      <c r="A47" s="134"/>
      <c r="B47" s="23"/>
      <c r="C47" s="23" t="s">
        <v>92</v>
      </c>
      <c r="D47" s="23" t="s">
        <v>429</v>
      </c>
      <c r="E47" s="50"/>
      <c r="F47" s="84"/>
      <c r="G47" s="140">
        <v>900000</v>
      </c>
    </row>
    <row r="48" spans="1:7" x14ac:dyDescent="0.25">
      <c r="A48" s="143" t="s">
        <v>94</v>
      </c>
      <c r="B48" s="143" t="s">
        <v>14</v>
      </c>
      <c r="C48" s="143"/>
      <c r="D48" s="143"/>
      <c r="E48" s="87"/>
      <c r="F48" s="84"/>
      <c r="G48" s="193">
        <f>SUM(G49:G49)</f>
        <v>635000</v>
      </c>
    </row>
    <row r="49" spans="1:7" x14ac:dyDescent="0.25">
      <c r="A49" s="23"/>
      <c r="B49" s="23"/>
      <c r="C49" s="134"/>
      <c r="D49" s="23" t="s">
        <v>401</v>
      </c>
      <c r="E49" s="87"/>
      <c r="F49" s="84"/>
      <c r="G49" s="140">
        <v>635000</v>
      </c>
    </row>
    <row r="50" spans="1:7" x14ac:dyDescent="0.25">
      <c r="A50" s="143" t="s">
        <v>73</v>
      </c>
      <c r="B50" s="143" t="s">
        <v>74</v>
      </c>
      <c r="C50" s="141"/>
      <c r="D50" s="23"/>
      <c r="E50" s="87"/>
      <c r="F50" s="84"/>
      <c r="G50" s="193">
        <f>SUM(G51+G54+G56+G61)</f>
        <v>2455000</v>
      </c>
    </row>
    <row r="51" spans="1:7" x14ac:dyDescent="0.25">
      <c r="A51" s="23"/>
      <c r="B51" s="81" t="s">
        <v>84</v>
      </c>
      <c r="C51" s="141" t="s">
        <v>15</v>
      </c>
      <c r="D51" s="23"/>
      <c r="E51" s="87"/>
      <c r="F51" s="84"/>
      <c r="G51" s="140">
        <f>SUM(G52+G53)</f>
        <v>250000</v>
      </c>
    </row>
    <row r="52" spans="1:7" x14ac:dyDescent="0.25">
      <c r="A52" s="23"/>
      <c r="B52" s="23"/>
      <c r="C52" s="143" t="s">
        <v>238</v>
      </c>
      <c r="D52" s="23" t="s">
        <v>95</v>
      </c>
      <c r="E52" s="87"/>
      <c r="F52" s="84"/>
      <c r="G52" s="140">
        <v>50000</v>
      </c>
    </row>
    <row r="53" spans="1:7" x14ac:dyDescent="0.25">
      <c r="A53" s="23"/>
      <c r="B53" s="23"/>
      <c r="C53" s="143" t="s">
        <v>85</v>
      </c>
      <c r="D53" s="23" t="s">
        <v>86</v>
      </c>
      <c r="E53" s="87"/>
      <c r="F53" s="84"/>
      <c r="G53" s="140">
        <v>200000</v>
      </c>
    </row>
    <row r="54" spans="1:7" x14ac:dyDescent="0.25">
      <c r="A54" s="23"/>
      <c r="B54" s="81" t="s">
        <v>97</v>
      </c>
      <c r="C54" s="134" t="s">
        <v>98</v>
      </c>
      <c r="D54" s="23"/>
      <c r="E54" s="90"/>
      <c r="F54" s="84"/>
      <c r="G54" s="193">
        <f>SUM(G55)</f>
        <v>300000</v>
      </c>
    </row>
    <row r="55" spans="1:7" x14ac:dyDescent="0.25">
      <c r="A55" s="23"/>
      <c r="B55" s="23"/>
      <c r="C55" s="111" t="s">
        <v>99</v>
      </c>
      <c r="D55" s="23" t="s">
        <v>100</v>
      </c>
      <c r="E55" s="90"/>
      <c r="F55" s="84"/>
      <c r="G55" s="140">
        <v>300000</v>
      </c>
    </row>
    <row r="56" spans="1:7" x14ac:dyDescent="0.25">
      <c r="A56" s="23"/>
      <c r="B56" s="81" t="s">
        <v>75</v>
      </c>
      <c r="C56" s="141" t="s">
        <v>16</v>
      </c>
      <c r="D56" s="23"/>
      <c r="E56" s="88"/>
      <c r="F56" s="84"/>
      <c r="G56" s="193">
        <f>SUM(G57+G58+G60+G59)</f>
        <v>1650000</v>
      </c>
    </row>
    <row r="57" spans="1:7" x14ac:dyDescent="0.25">
      <c r="A57" s="23"/>
      <c r="B57" s="23"/>
      <c r="C57" s="143" t="s">
        <v>105</v>
      </c>
      <c r="D57" s="23" t="s">
        <v>106</v>
      </c>
      <c r="E57" s="88"/>
      <c r="F57" s="84"/>
      <c r="G57" s="140">
        <v>400000</v>
      </c>
    </row>
    <row r="58" spans="1:7" x14ac:dyDescent="0.25">
      <c r="A58" s="23"/>
      <c r="B58" s="23"/>
      <c r="C58" s="111" t="s">
        <v>88</v>
      </c>
      <c r="D58" s="23" t="s">
        <v>48</v>
      </c>
      <c r="E58" s="92"/>
      <c r="F58" s="84"/>
      <c r="G58" s="140">
        <v>100000</v>
      </c>
    </row>
    <row r="59" spans="1:7" x14ac:dyDescent="0.25">
      <c r="A59" s="23"/>
      <c r="B59" s="23"/>
      <c r="C59" s="111" t="s">
        <v>405</v>
      </c>
      <c r="D59" s="23" t="s">
        <v>406</v>
      </c>
      <c r="E59" s="203"/>
      <c r="F59" s="204"/>
      <c r="G59" s="140">
        <v>250000</v>
      </c>
    </row>
    <row r="60" spans="1:7" x14ac:dyDescent="0.25">
      <c r="A60" s="23"/>
      <c r="B60" s="23"/>
      <c r="C60" s="111" t="s">
        <v>77</v>
      </c>
      <c r="D60" s="23" t="s">
        <v>78</v>
      </c>
      <c r="E60" s="92"/>
      <c r="F60" s="84"/>
      <c r="G60" s="140">
        <v>900000</v>
      </c>
    </row>
    <row r="61" spans="1:7" x14ac:dyDescent="0.25">
      <c r="A61" s="23"/>
      <c r="B61" s="81" t="s">
        <v>79</v>
      </c>
      <c r="C61" s="141" t="s">
        <v>80</v>
      </c>
      <c r="D61" s="23"/>
      <c r="E61" s="90"/>
      <c r="F61" s="84"/>
      <c r="G61" s="194">
        <f>SUM(G62:G63)</f>
        <v>255000</v>
      </c>
    </row>
    <row r="62" spans="1:7" x14ac:dyDescent="0.25">
      <c r="A62" s="23"/>
      <c r="B62" s="23"/>
      <c r="C62" s="143" t="s">
        <v>81</v>
      </c>
      <c r="D62" s="141" t="s">
        <v>82</v>
      </c>
      <c r="E62" s="161"/>
      <c r="F62" s="84"/>
      <c r="G62" s="194">
        <v>250000</v>
      </c>
    </row>
    <row r="63" spans="1:7" x14ac:dyDescent="0.25">
      <c r="A63" s="23"/>
      <c r="B63" s="23"/>
      <c r="C63" s="143" t="s">
        <v>107</v>
      </c>
      <c r="D63" s="141" t="s">
        <v>317</v>
      </c>
      <c r="E63" s="161"/>
      <c r="F63" s="84"/>
      <c r="G63" s="194">
        <v>5000</v>
      </c>
    </row>
    <row r="64" spans="1:7" x14ac:dyDescent="0.25">
      <c r="A64" s="143" t="s">
        <v>109</v>
      </c>
      <c r="B64" s="143" t="s">
        <v>110</v>
      </c>
      <c r="C64" s="143"/>
      <c r="D64" s="143"/>
      <c r="E64" s="94"/>
      <c r="F64" s="84"/>
      <c r="G64" s="140">
        <f>SUM(G65+G66)</f>
        <v>7260284</v>
      </c>
    </row>
    <row r="65" spans="1:7" x14ac:dyDescent="0.25">
      <c r="A65" s="23"/>
      <c r="B65" s="23"/>
      <c r="C65" s="81" t="s">
        <v>290</v>
      </c>
      <c r="D65" s="23" t="s">
        <v>30</v>
      </c>
      <c r="E65" s="94"/>
      <c r="F65" s="84"/>
      <c r="G65" s="193">
        <v>6960284</v>
      </c>
    </row>
    <row r="66" spans="1:7" x14ac:dyDescent="0.25">
      <c r="A66" s="23"/>
      <c r="B66" s="23"/>
      <c r="C66" s="81" t="s">
        <v>299</v>
      </c>
      <c r="D66" s="23" t="s">
        <v>111</v>
      </c>
      <c r="E66" s="87"/>
      <c r="F66" s="84"/>
      <c r="G66" s="193">
        <v>300000</v>
      </c>
    </row>
    <row r="67" spans="1:7" x14ac:dyDescent="0.25">
      <c r="A67" s="162"/>
      <c r="B67" s="23"/>
      <c r="C67" s="134"/>
      <c r="D67" s="23" t="s">
        <v>52</v>
      </c>
      <c r="E67" s="87"/>
      <c r="F67" s="84"/>
      <c r="G67" s="140"/>
    </row>
    <row r="68" spans="1:7" x14ac:dyDescent="0.25">
      <c r="A68" s="23"/>
      <c r="B68" s="23"/>
      <c r="C68" s="23"/>
      <c r="D68" s="23" t="s">
        <v>271</v>
      </c>
      <c r="E68" s="90"/>
      <c r="F68" s="84"/>
      <c r="G68" s="140"/>
    </row>
    <row r="69" spans="1:7" x14ac:dyDescent="0.25">
      <c r="A69" s="23"/>
      <c r="B69" s="23"/>
      <c r="C69" s="23"/>
      <c r="E69" s="156"/>
    </row>
    <row r="70" spans="1:7" x14ac:dyDescent="0.25">
      <c r="A70" s="153" t="s">
        <v>342</v>
      </c>
      <c r="B70" s="52"/>
      <c r="C70" s="52"/>
      <c r="D70" s="23"/>
      <c r="E70" s="87"/>
      <c r="F70" s="48"/>
      <c r="G70" s="193">
        <f>SUM(G71:G73)</f>
        <v>0</v>
      </c>
    </row>
    <row r="71" spans="1:7" x14ac:dyDescent="0.25">
      <c r="A71" s="205"/>
      <c r="B71" s="153" t="s">
        <v>400</v>
      </c>
      <c r="C71" s="8" t="s">
        <v>96</v>
      </c>
      <c r="E71" s="50"/>
      <c r="F71" s="149"/>
      <c r="G71" s="198">
        <v>0</v>
      </c>
    </row>
    <row r="72" spans="1:7" x14ac:dyDescent="0.25">
      <c r="A72" s="205"/>
      <c r="B72" s="8"/>
      <c r="C72" s="52"/>
      <c r="D72" s="23"/>
      <c r="E72" s="87"/>
      <c r="F72" s="48"/>
      <c r="G72" s="194"/>
    </row>
    <row r="73" spans="1:7" x14ac:dyDescent="0.25">
      <c r="A73" s="205"/>
      <c r="B73" s="52" t="s">
        <v>272</v>
      </c>
      <c r="C73" s="8" t="s">
        <v>273</v>
      </c>
      <c r="D73" s="23"/>
      <c r="E73" s="149"/>
      <c r="G73" s="140">
        <v>0</v>
      </c>
    </row>
    <row r="74" spans="1:7" ht="35.1" customHeight="1" x14ac:dyDescent="0.25">
      <c r="A74" s="216" t="s">
        <v>160</v>
      </c>
      <c r="B74" s="217"/>
      <c r="C74" s="217"/>
      <c r="D74" s="217"/>
      <c r="E74" s="218"/>
      <c r="F74" s="219"/>
      <c r="G74" s="215">
        <f>SUM(G76)</f>
        <v>0</v>
      </c>
    </row>
    <row r="75" spans="1:7" x14ac:dyDescent="0.25">
      <c r="A75" s="56" t="s">
        <v>130</v>
      </c>
      <c r="B75" s="56"/>
      <c r="C75" s="143"/>
      <c r="D75" s="143"/>
      <c r="E75" s="212"/>
      <c r="F75" s="140"/>
      <c r="G75" s="193">
        <v>0</v>
      </c>
    </row>
    <row r="76" spans="1:7" x14ac:dyDescent="0.25">
      <c r="A76" s="23"/>
      <c r="B76" s="23"/>
      <c r="C76" s="23" t="s">
        <v>338</v>
      </c>
      <c r="D76" s="1" t="s">
        <v>339</v>
      </c>
      <c r="E76" s="49"/>
      <c r="F76" s="84"/>
      <c r="G76" s="140">
        <v>0</v>
      </c>
    </row>
    <row r="77" spans="1:7" x14ac:dyDescent="0.25">
      <c r="A77" s="134"/>
      <c r="B77" s="23"/>
      <c r="C77" s="23"/>
      <c r="D77" s="23"/>
      <c r="E77" s="90"/>
      <c r="F77" s="84"/>
      <c r="G77" s="140"/>
    </row>
    <row r="78" spans="1:7" ht="35.1" customHeight="1" x14ac:dyDescent="0.25">
      <c r="A78" s="216" t="s">
        <v>321</v>
      </c>
      <c r="B78" s="217"/>
      <c r="C78" s="217"/>
      <c r="D78" s="217"/>
      <c r="E78" s="218"/>
      <c r="F78" s="219"/>
      <c r="G78" s="215">
        <f>SUM(G80)</f>
        <v>3000000</v>
      </c>
    </row>
    <row r="79" spans="1:7" x14ac:dyDescent="0.25">
      <c r="A79" s="134"/>
      <c r="B79" s="23"/>
      <c r="C79" s="23"/>
      <c r="D79" s="23"/>
      <c r="E79" s="90"/>
      <c r="F79" s="84"/>
      <c r="G79" s="140"/>
    </row>
    <row r="80" spans="1:7" x14ac:dyDescent="0.25">
      <c r="A80" s="111" t="s">
        <v>287</v>
      </c>
      <c r="B80" s="23"/>
      <c r="C80" s="23"/>
      <c r="D80" s="23"/>
      <c r="E80" s="90"/>
      <c r="F80" s="84"/>
      <c r="G80" s="140">
        <f>SUM(G81)</f>
        <v>3000000</v>
      </c>
    </row>
    <row r="81" spans="1:7" x14ac:dyDescent="0.25">
      <c r="A81" s="134"/>
      <c r="B81" s="23"/>
      <c r="C81" s="81" t="s">
        <v>281</v>
      </c>
      <c r="D81" s="23" t="s">
        <v>282</v>
      </c>
      <c r="E81" s="90"/>
      <c r="F81" s="84"/>
      <c r="G81" s="140">
        <v>3000000</v>
      </c>
    </row>
    <row r="82" spans="1:7" x14ac:dyDescent="0.25">
      <c r="A82" s="134"/>
      <c r="B82" s="23"/>
      <c r="C82" s="23"/>
      <c r="D82" s="23"/>
      <c r="E82" s="90"/>
      <c r="F82" s="84"/>
      <c r="G82" s="140"/>
    </row>
    <row r="83" spans="1:7" ht="35.1" customHeight="1" x14ac:dyDescent="0.25">
      <c r="A83" s="216" t="s">
        <v>207</v>
      </c>
      <c r="B83" s="217"/>
      <c r="C83" s="217"/>
      <c r="D83" s="217"/>
      <c r="E83" s="218"/>
      <c r="F83" s="219"/>
      <c r="G83" s="215">
        <f>SUM(G85)</f>
        <v>32013870</v>
      </c>
    </row>
    <row r="84" spans="1:7" x14ac:dyDescent="0.25">
      <c r="A84" s="56" t="s">
        <v>130</v>
      </c>
      <c r="B84" s="56"/>
      <c r="C84" s="143"/>
      <c r="D84" s="143"/>
      <c r="E84" s="90"/>
      <c r="F84" s="48"/>
      <c r="G84" s="191">
        <f>SUM(G85)</f>
        <v>32013870</v>
      </c>
    </row>
    <row r="85" spans="1:7" x14ac:dyDescent="0.25">
      <c r="A85" s="8"/>
      <c r="B85" s="93"/>
      <c r="C85" s="52" t="s">
        <v>131</v>
      </c>
      <c r="D85" s="23"/>
      <c r="E85" s="90"/>
      <c r="F85" s="48"/>
      <c r="G85" s="191">
        <f>SUM(G87:G99)</f>
        <v>32013870</v>
      </c>
    </row>
    <row r="86" spans="1:7" x14ac:dyDescent="0.25">
      <c r="A86" s="8"/>
      <c r="B86" s="93"/>
      <c r="C86" s="52"/>
      <c r="D86" s="23" t="s">
        <v>112</v>
      </c>
      <c r="E86" s="90"/>
      <c r="F86" s="48"/>
      <c r="G86" s="191"/>
    </row>
    <row r="87" spans="1:7" x14ac:dyDescent="0.25">
      <c r="A87" s="8"/>
      <c r="B87" s="93"/>
      <c r="C87" s="93"/>
      <c r="D87" s="8" t="s">
        <v>129</v>
      </c>
      <c r="E87" s="90"/>
      <c r="F87" s="160"/>
      <c r="G87" s="157">
        <v>15005180</v>
      </c>
    </row>
    <row r="88" spans="1:7" x14ac:dyDescent="0.25">
      <c r="A88" s="23"/>
      <c r="B88" s="23"/>
      <c r="C88" s="23"/>
      <c r="D88" s="8" t="s">
        <v>320</v>
      </c>
      <c r="E88" s="90"/>
      <c r="F88" s="160"/>
      <c r="G88" s="194">
        <v>3733092</v>
      </c>
    </row>
    <row r="89" spans="1:7" x14ac:dyDescent="0.25">
      <c r="A89" s="23"/>
      <c r="B89" s="23"/>
      <c r="C89" s="23"/>
      <c r="D89" s="8" t="s">
        <v>355</v>
      </c>
      <c r="E89" s="90"/>
      <c r="F89" s="160"/>
      <c r="G89" s="194">
        <v>3161868</v>
      </c>
    </row>
    <row r="90" spans="1:7" x14ac:dyDescent="0.25">
      <c r="A90" s="23"/>
      <c r="B90" s="23"/>
      <c r="C90" s="23"/>
      <c r="D90" s="86"/>
      <c r="E90" s="89"/>
      <c r="F90" s="160"/>
      <c r="G90" s="194"/>
    </row>
    <row r="91" spans="1:7" x14ac:dyDescent="0.25">
      <c r="A91" s="23"/>
      <c r="B91" s="23"/>
      <c r="C91" s="23"/>
      <c r="D91" s="23" t="s">
        <v>53</v>
      </c>
      <c r="E91" s="89"/>
      <c r="F91" s="160"/>
      <c r="G91" s="194">
        <v>8213298</v>
      </c>
    </row>
    <row r="92" spans="1:7" x14ac:dyDescent="0.25">
      <c r="A92" s="23"/>
      <c r="B92" s="23"/>
      <c r="C92" s="23"/>
      <c r="D92" s="23" t="s">
        <v>113</v>
      </c>
      <c r="E92" s="90"/>
      <c r="F92" s="84"/>
      <c r="G92" s="194">
        <v>220360</v>
      </c>
    </row>
    <row r="93" spans="1:7" x14ac:dyDescent="0.25">
      <c r="A93" s="23"/>
      <c r="B93" s="23"/>
      <c r="C93" s="23"/>
      <c r="D93" s="23" t="s">
        <v>433</v>
      </c>
      <c r="E93" s="90"/>
      <c r="F93" s="84"/>
      <c r="G93" s="194">
        <v>400000</v>
      </c>
    </row>
    <row r="94" spans="1:7" x14ac:dyDescent="0.25">
      <c r="A94" s="23"/>
      <c r="B94" s="23"/>
      <c r="C94" s="23"/>
      <c r="D94" s="163"/>
      <c r="E94" s="90"/>
      <c r="F94" s="84"/>
      <c r="G94" s="194"/>
    </row>
    <row r="95" spans="1:7" x14ac:dyDescent="0.25">
      <c r="A95" s="23"/>
      <c r="B95" s="23"/>
      <c r="C95" s="23"/>
      <c r="D95" s="8" t="s">
        <v>430</v>
      </c>
      <c r="E95" s="90"/>
      <c r="F95" s="160"/>
      <c r="G95" s="221">
        <v>310178</v>
      </c>
    </row>
    <row r="96" spans="1:7" x14ac:dyDescent="0.25">
      <c r="A96" s="23"/>
      <c r="B96" s="23"/>
      <c r="C96" s="23"/>
      <c r="D96" s="8" t="s">
        <v>431</v>
      </c>
      <c r="E96" s="90"/>
      <c r="F96" s="160"/>
      <c r="G96" s="221">
        <v>270000</v>
      </c>
    </row>
    <row r="97" spans="1:7" x14ac:dyDescent="0.25">
      <c r="A97" s="23"/>
      <c r="B97" s="23"/>
      <c r="C97" s="23"/>
      <c r="D97" s="1" t="s">
        <v>432</v>
      </c>
      <c r="E97" s="49"/>
      <c r="G97" s="222">
        <v>579894</v>
      </c>
    </row>
    <row r="98" spans="1:7" x14ac:dyDescent="0.25">
      <c r="A98" s="23"/>
      <c r="B98" s="23"/>
      <c r="C98" s="23"/>
      <c r="D98" s="1"/>
      <c r="E98" s="49"/>
      <c r="G98" s="6"/>
    </row>
    <row r="99" spans="1:7" x14ac:dyDescent="0.25">
      <c r="A99" s="23"/>
      <c r="B99" s="23"/>
      <c r="C99" s="23"/>
      <c r="D99" s="1" t="s">
        <v>434</v>
      </c>
      <c r="E99" s="49"/>
      <c r="G99" s="6">
        <v>120000</v>
      </c>
    </row>
    <row r="100" spans="1:7" x14ac:dyDescent="0.25">
      <c r="A100" s="23"/>
      <c r="B100" s="23"/>
      <c r="C100" s="23"/>
      <c r="D100" s="86"/>
      <c r="E100" s="89"/>
      <c r="F100" s="160"/>
      <c r="G100" s="194"/>
    </row>
    <row r="101" spans="1:7" ht="35.1" customHeight="1" x14ac:dyDescent="0.25">
      <c r="A101" s="213" t="s">
        <v>278</v>
      </c>
      <c r="B101" s="217"/>
      <c r="C101" s="217"/>
      <c r="D101" s="220"/>
      <c r="E101" s="218"/>
      <c r="F101" s="219"/>
      <c r="G101" s="215">
        <f>SUM(G102)</f>
        <v>321000</v>
      </c>
    </row>
    <row r="102" spans="1:7" x14ac:dyDescent="0.25">
      <c r="A102" s="143" t="s">
        <v>73</v>
      </c>
      <c r="B102" s="56" t="s">
        <v>74</v>
      </c>
      <c r="C102" s="143"/>
      <c r="D102" s="8"/>
      <c r="E102" s="87"/>
      <c r="F102" s="48"/>
      <c r="G102" s="140">
        <f>SUM(G107+G105+G103)</f>
        <v>321000</v>
      </c>
    </row>
    <row r="103" spans="1:7" x14ac:dyDescent="0.25">
      <c r="A103" s="8"/>
      <c r="B103" s="52" t="s">
        <v>84</v>
      </c>
      <c r="C103" s="86" t="s">
        <v>15</v>
      </c>
      <c r="D103" s="8"/>
      <c r="E103" s="87"/>
      <c r="F103" s="48"/>
      <c r="G103" s="140">
        <f>SUM(G104)</f>
        <v>50000</v>
      </c>
    </row>
    <row r="104" spans="1:7" x14ac:dyDescent="0.25">
      <c r="A104" s="8"/>
      <c r="B104" s="8"/>
      <c r="C104" s="56" t="s">
        <v>85</v>
      </c>
      <c r="D104" s="23" t="s">
        <v>86</v>
      </c>
      <c r="E104" s="87"/>
      <c r="F104" s="48"/>
      <c r="G104" s="140">
        <v>50000</v>
      </c>
    </row>
    <row r="105" spans="1:7" x14ac:dyDescent="0.25">
      <c r="A105" s="8"/>
      <c r="B105" s="52" t="s">
        <v>75</v>
      </c>
      <c r="C105" s="86" t="s">
        <v>16</v>
      </c>
      <c r="D105" s="8"/>
      <c r="E105" s="90"/>
      <c r="F105" s="48"/>
      <c r="G105" s="140">
        <f>SUM(G106)</f>
        <v>250000</v>
      </c>
    </row>
    <row r="106" spans="1:7" x14ac:dyDescent="0.25">
      <c r="A106" s="8"/>
      <c r="B106" s="52"/>
      <c r="C106" s="56" t="s">
        <v>373</v>
      </c>
      <c r="D106" s="8" t="s">
        <v>48</v>
      </c>
      <c r="E106" s="90"/>
      <c r="F106" s="48"/>
      <c r="G106" s="140">
        <v>250000</v>
      </c>
    </row>
    <row r="107" spans="1:7" x14ac:dyDescent="0.25">
      <c r="A107" s="8"/>
      <c r="B107" s="81" t="s">
        <v>79</v>
      </c>
      <c r="C107" s="141" t="s">
        <v>80</v>
      </c>
      <c r="D107" s="81"/>
      <c r="E107" s="90"/>
      <c r="F107" s="48"/>
      <c r="G107" s="140">
        <f>SUM(G108)</f>
        <v>21000</v>
      </c>
    </row>
    <row r="108" spans="1:7" x14ac:dyDescent="0.25">
      <c r="A108" s="8"/>
      <c r="B108" s="81"/>
      <c r="C108" s="52" t="s">
        <v>81</v>
      </c>
      <c r="D108" s="23" t="s">
        <v>82</v>
      </c>
      <c r="E108" s="90"/>
      <c r="F108" s="48"/>
      <c r="G108" s="140">
        <v>21000</v>
      </c>
    </row>
    <row r="109" spans="1:7" x14ac:dyDescent="0.25">
      <c r="A109" s="8"/>
      <c r="B109" s="81"/>
      <c r="C109" s="8"/>
      <c r="D109" s="23"/>
      <c r="E109" s="90"/>
      <c r="F109" s="48"/>
      <c r="G109" s="140"/>
    </row>
    <row r="110" spans="1:7" ht="35.1" customHeight="1" x14ac:dyDescent="0.25">
      <c r="A110" s="213" t="s">
        <v>300</v>
      </c>
      <c r="B110" s="217"/>
      <c r="C110" s="217"/>
      <c r="D110" s="220"/>
      <c r="E110" s="218"/>
      <c r="F110" s="219"/>
      <c r="G110" s="215">
        <f>SUM(G111)</f>
        <v>100000</v>
      </c>
    </row>
    <row r="111" spans="1:7" x14ac:dyDescent="0.25">
      <c r="A111" s="143" t="s">
        <v>109</v>
      </c>
      <c r="B111" s="143" t="s">
        <v>110</v>
      </c>
      <c r="C111" s="143"/>
      <c r="D111" s="143"/>
      <c r="E111" s="90"/>
      <c r="F111" s="48"/>
      <c r="G111" s="140">
        <f>SUM(G112)</f>
        <v>100000</v>
      </c>
    </row>
    <row r="112" spans="1:7" x14ac:dyDescent="0.25">
      <c r="A112" s="23"/>
      <c r="B112" s="14"/>
      <c r="C112" s="52" t="s">
        <v>299</v>
      </c>
      <c r="D112" s="23" t="s">
        <v>263</v>
      </c>
      <c r="E112" s="90"/>
      <c r="F112" s="48"/>
      <c r="G112" s="140">
        <v>100000</v>
      </c>
    </row>
    <row r="113" spans="1:7" x14ac:dyDescent="0.25">
      <c r="A113" s="23"/>
      <c r="B113" s="23"/>
      <c r="C113" s="23" t="s">
        <v>301</v>
      </c>
      <c r="D113" s="23" t="s">
        <v>302</v>
      </c>
      <c r="E113" s="90"/>
      <c r="F113" s="48"/>
      <c r="G113" s="140"/>
    </row>
    <row r="114" spans="1:7" ht="6.75" customHeight="1" x14ac:dyDescent="0.25">
      <c r="A114" s="23"/>
      <c r="B114" s="23"/>
      <c r="C114" s="23"/>
      <c r="D114" s="95"/>
      <c r="E114" s="90"/>
      <c r="F114" s="48"/>
      <c r="G114" s="140"/>
    </row>
    <row r="115" spans="1:7" ht="21.75" customHeight="1" x14ac:dyDescent="0.25">
      <c r="A115" s="225" t="s">
        <v>436</v>
      </c>
      <c r="B115" s="217"/>
      <c r="C115" s="217"/>
      <c r="D115" s="217"/>
      <c r="E115" s="226"/>
      <c r="F115" s="227"/>
      <c r="G115" s="219">
        <f>SUM(G116+G120)</f>
        <v>9162114</v>
      </c>
    </row>
    <row r="116" spans="1:7" x14ac:dyDescent="0.25">
      <c r="A116" s="52" t="s">
        <v>216</v>
      </c>
      <c r="B116" s="52" t="s">
        <v>217</v>
      </c>
      <c r="C116" s="8"/>
      <c r="D116" s="56"/>
      <c r="E116" s="50"/>
      <c r="G116" s="140">
        <f>SUM(G117+G119)</f>
        <v>934633</v>
      </c>
    </row>
    <row r="117" spans="1:7" x14ac:dyDescent="0.25">
      <c r="A117" s="14"/>
      <c r="B117" s="52" t="s">
        <v>340</v>
      </c>
      <c r="C117" s="23" t="s">
        <v>341</v>
      </c>
      <c r="D117" s="18"/>
      <c r="E117" s="50"/>
      <c r="G117" s="140">
        <v>735931</v>
      </c>
    </row>
    <row r="118" spans="1:7" x14ac:dyDescent="0.25">
      <c r="A118" s="14"/>
      <c r="B118" s="8" t="s">
        <v>437</v>
      </c>
      <c r="C118" s="23"/>
      <c r="D118" s="18"/>
      <c r="E118" s="50"/>
      <c r="G118" s="140"/>
    </row>
    <row r="119" spans="1:7" x14ac:dyDescent="0.25">
      <c r="A119" s="14"/>
      <c r="B119" s="153" t="s">
        <v>272</v>
      </c>
      <c r="C119" s="14" t="s">
        <v>273</v>
      </c>
      <c r="D119" s="18"/>
      <c r="E119" s="50"/>
      <c r="G119" s="140">
        <v>198702</v>
      </c>
    </row>
    <row r="120" spans="1:7" x14ac:dyDescent="0.25">
      <c r="A120" s="166" t="s">
        <v>124</v>
      </c>
      <c r="B120" s="56" t="s">
        <v>125</v>
      </c>
      <c r="C120" s="86"/>
      <c r="D120" s="8"/>
      <c r="E120" s="50"/>
      <c r="G120" s="140">
        <f>SUM(G121+G123)</f>
        <v>8227481</v>
      </c>
    </row>
    <row r="121" spans="1:7" x14ac:dyDescent="0.25">
      <c r="A121" s="147"/>
      <c r="B121" s="52" t="s">
        <v>126</v>
      </c>
      <c r="C121" s="8" t="s">
        <v>260</v>
      </c>
      <c r="D121" s="8"/>
      <c r="E121" s="50"/>
      <c r="G121" s="140">
        <v>6478332</v>
      </c>
    </row>
    <row r="122" spans="1:7" x14ac:dyDescent="0.25">
      <c r="A122" s="97"/>
      <c r="B122" s="8" t="s">
        <v>438</v>
      </c>
      <c r="C122" s="52"/>
      <c r="D122" s="23"/>
      <c r="E122" s="99"/>
      <c r="G122" s="140"/>
    </row>
    <row r="123" spans="1:7" x14ac:dyDescent="0.25">
      <c r="A123" s="97"/>
      <c r="B123" s="52" t="s">
        <v>127</v>
      </c>
      <c r="C123" s="8" t="s">
        <v>128</v>
      </c>
      <c r="D123" s="8"/>
      <c r="E123" s="99"/>
      <c r="G123" s="140">
        <v>1749149</v>
      </c>
    </row>
    <row r="124" spans="1:7" x14ac:dyDescent="0.25">
      <c r="A124" s="23"/>
      <c r="B124" s="23"/>
      <c r="C124" s="23"/>
      <c r="D124" s="95"/>
      <c r="E124" s="90"/>
      <c r="F124" s="48"/>
      <c r="G124" s="140"/>
    </row>
    <row r="125" spans="1:7" ht="35.1" customHeight="1" x14ac:dyDescent="0.25">
      <c r="A125" s="225" t="s">
        <v>283</v>
      </c>
      <c r="B125" s="217"/>
      <c r="C125" s="217"/>
      <c r="D125" s="217"/>
      <c r="E125" s="226"/>
      <c r="F125" s="227"/>
      <c r="G125" s="227">
        <f>SUM(G126)</f>
        <v>0</v>
      </c>
    </row>
    <row r="126" spans="1:7" x14ac:dyDescent="0.25">
      <c r="A126" s="56" t="s">
        <v>73</v>
      </c>
      <c r="B126" s="56" t="s">
        <v>74</v>
      </c>
      <c r="C126" s="18"/>
      <c r="D126" s="56"/>
      <c r="E126" s="50"/>
      <c r="G126" s="134">
        <f>SUM(G128:G130)</f>
        <v>0</v>
      </c>
    </row>
    <row r="127" spans="1:7" x14ac:dyDescent="0.25">
      <c r="A127" s="14"/>
      <c r="B127" s="52" t="s">
        <v>84</v>
      </c>
      <c r="C127" s="86" t="s">
        <v>15</v>
      </c>
      <c r="D127" s="18"/>
      <c r="E127" s="50"/>
      <c r="G127" s="134"/>
    </row>
    <row r="128" spans="1:7" x14ac:dyDescent="0.25">
      <c r="A128" s="14"/>
      <c r="B128" s="86"/>
      <c r="C128" s="56" t="s">
        <v>374</v>
      </c>
      <c r="D128" s="1" t="s">
        <v>86</v>
      </c>
      <c r="E128" s="50"/>
      <c r="G128" s="134">
        <v>0</v>
      </c>
    </row>
    <row r="129" spans="1:7" x14ac:dyDescent="0.25">
      <c r="A129" s="14"/>
      <c r="B129" s="56" t="s">
        <v>79</v>
      </c>
      <c r="C129" s="141" t="s">
        <v>80</v>
      </c>
      <c r="D129" s="18"/>
      <c r="E129" s="50"/>
      <c r="G129" s="134"/>
    </row>
    <row r="130" spans="1:7" x14ac:dyDescent="0.25">
      <c r="A130" s="97"/>
      <c r="B130" s="98"/>
      <c r="C130" s="52" t="s">
        <v>81</v>
      </c>
      <c r="D130" s="23" t="s">
        <v>82</v>
      </c>
      <c r="E130" s="99"/>
      <c r="G130" s="134">
        <v>0</v>
      </c>
    </row>
    <row r="131" spans="1:7" x14ac:dyDescent="0.25">
      <c r="A131" s="97"/>
      <c r="B131" s="98"/>
      <c r="C131" s="8"/>
      <c r="D131" s="23"/>
      <c r="E131" s="99"/>
      <c r="G131" s="134"/>
    </row>
    <row r="132" spans="1:7" ht="35.1" customHeight="1" x14ac:dyDescent="0.25">
      <c r="A132" s="216" t="s">
        <v>153</v>
      </c>
      <c r="B132" s="216"/>
      <c r="C132" s="223"/>
      <c r="D132" s="216"/>
      <c r="E132" s="214">
        <v>3</v>
      </c>
      <c r="F132" s="215"/>
      <c r="G132" s="224">
        <f>SUM(G133+G139+G142+G151)</f>
        <v>3869400</v>
      </c>
    </row>
    <row r="133" spans="1:7" x14ac:dyDescent="0.25">
      <c r="A133" s="56" t="s">
        <v>93</v>
      </c>
      <c r="B133" s="56" t="s">
        <v>4</v>
      </c>
      <c r="C133" s="56"/>
      <c r="D133" s="8"/>
      <c r="E133" s="87"/>
      <c r="F133" s="48"/>
      <c r="G133" s="191">
        <f>SUM(G134)</f>
        <v>3245080</v>
      </c>
    </row>
    <row r="134" spans="1:7" x14ac:dyDescent="0.25">
      <c r="A134" s="8"/>
      <c r="B134" s="52" t="s">
        <v>116</v>
      </c>
      <c r="C134" s="8"/>
      <c r="D134" s="8" t="s">
        <v>117</v>
      </c>
      <c r="E134" s="87"/>
      <c r="F134" s="48"/>
      <c r="G134" s="191">
        <f>SUM(G135+G137+G138)</f>
        <v>3245080</v>
      </c>
    </row>
    <row r="135" spans="1:7" x14ac:dyDescent="0.25">
      <c r="A135" s="8"/>
      <c r="B135" s="8"/>
      <c r="C135" s="8" t="s">
        <v>139</v>
      </c>
      <c r="D135" s="8" t="s">
        <v>138</v>
      </c>
      <c r="E135" s="87"/>
      <c r="F135" s="48"/>
      <c r="G135" s="191">
        <v>2935080</v>
      </c>
    </row>
    <row r="136" spans="1:7" x14ac:dyDescent="0.25">
      <c r="A136" s="8"/>
      <c r="B136" s="8"/>
      <c r="C136" s="93"/>
      <c r="D136" s="8" t="s">
        <v>151</v>
      </c>
      <c r="E136" s="87"/>
      <c r="F136" s="48"/>
      <c r="G136" s="191"/>
    </row>
    <row r="137" spans="1:7" x14ac:dyDescent="0.25">
      <c r="A137" s="8"/>
      <c r="B137" s="8"/>
      <c r="C137" s="93" t="s">
        <v>333</v>
      </c>
      <c r="D137" s="8" t="s">
        <v>334</v>
      </c>
      <c r="E137" s="87"/>
      <c r="F137" s="48"/>
      <c r="G137" s="191">
        <v>250000</v>
      </c>
    </row>
    <row r="138" spans="1:7" x14ac:dyDescent="0.25">
      <c r="A138" s="8"/>
      <c r="B138" s="8"/>
      <c r="C138" s="93" t="s">
        <v>140</v>
      </c>
      <c r="D138" s="8" t="s">
        <v>152</v>
      </c>
      <c r="E138" s="87"/>
      <c r="F138" s="48"/>
      <c r="G138" s="191">
        <v>60000</v>
      </c>
    </row>
    <row r="139" spans="1:7" x14ac:dyDescent="0.25">
      <c r="A139" s="56" t="s">
        <v>94</v>
      </c>
      <c r="B139" s="56" t="s">
        <v>14</v>
      </c>
      <c r="C139" s="56"/>
      <c r="D139" s="56"/>
      <c r="E139" s="87"/>
      <c r="F139" s="48"/>
      <c r="G139" s="140">
        <f>SUM(G140:G141)</f>
        <v>306820</v>
      </c>
    </row>
    <row r="140" spans="1:7" x14ac:dyDescent="0.25">
      <c r="A140" s="8"/>
      <c r="B140" s="8"/>
      <c r="C140" s="2" t="s">
        <v>256</v>
      </c>
      <c r="D140" s="8" t="s">
        <v>435</v>
      </c>
      <c r="E140" s="50"/>
      <c r="F140" s="48"/>
      <c r="G140" s="140">
        <v>256820</v>
      </c>
    </row>
    <row r="141" spans="1:7" x14ac:dyDescent="0.25">
      <c r="A141" s="8"/>
      <c r="B141" s="8"/>
      <c r="C141" s="2" t="s">
        <v>351</v>
      </c>
      <c r="D141" s="8" t="s">
        <v>352</v>
      </c>
      <c r="E141" s="50"/>
      <c r="F141" s="48"/>
      <c r="G141" s="140">
        <v>50000</v>
      </c>
    </row>
    <row r="142" spans="1:7" x14ac:dyDescent="0.25">
      <c r="A142" s="56" t="s">
        <v>73</v>
      </c>
      <c r="B142" s="56" t="s">
        <v>74</v>
      </c>
      <c r="C142" s="56"/>
      <c r="D142" s="8"/>
      <c r="E142" s="87"/>
      <c r="F142" s="48"/>
      <c r="G142" s="140">
        <f>SUM(G149+G147+G143)</f>
        <v>317500</v>
      </c>
    </row>
    <row r="143" spans="1:7" x14ac:dyDescent="0.25">
      <c r="A143" s="86"/>
      <c r="B143" s="52" t="s">
        <v>84</v>
      </c>
      <c r="C143" s="86" t="s">
        <v>15</v>
      </c>
      <c r="D143" s="8"/>
      <c r="E143" s="149"/>
      <c r="G143" s="140">
        <f>SUM(G144)</f>
        <v>200000</v>
      </c>
    </row>
    <row r="144" spans="1:7" x14ac:dyDescent="0.25">
      <c r="A144" s="86"/>
      <c r="B144" s="8"/>
      <c r="C144" s="56" t="s">
        <v>85</v>
      </c>
      <c r="D144" s="23" t="s">
        <v>86</v>
      </c>
      <c r="E144" s="149"/>
      <c r="G144" s="140">
        <v>200000</v>
      </c>
    </row>
    <row r="145" spans="1:7" x14ac:dyDescent="0.25">
      <c r="A145" s="86"/>
      <c r="B145" s="8"/>
      <c r="C145" s="86"/>
      <c r="D145" s="23" t="s">
        <v>71</v>
      </c>
      <c r="E145" s="149"/>
      <c r="G145" s="134"/>
    </row>
    <row r="146" spans="1:7" x14ac:dyDescent="0.25">
      <c r="A146" s="86"/>
      <c r="B146" s="8"/>
      <c r="C146" s="86"/>
      <c r="D146" s="23" t="s">
        <v>264</v>
      </c>
      <c r="E146" s="149"/>
      <c r="G146" s="134"/>
    </row>
    <row r="147" spans="1:7" x14ac:dyDescent="0.25">
      <c r="A147" s="86"/>
      <c r="B147" s="52" t="s">
        <v>75</v>
      </c>
      <c r="C147" s="86" t="s">
        <v>16</v>
      </c>
      <c r="D147" s="23"/>
      <c r="E147" s="149"/>
      <c r="G147" s="140">
        <f>SUM(G148)</f>
        <v>50000</v>
      </c>
    </row>
    <row r="148" spans="1:7" x14ac:dyDescent="0.25">
      <c r="A148" s="86"/>
      <c r="B148" s="52"/>
      <c r="C148" s="86" t="s">
        <v>323</v>
      </c>
      <c r="D148" s="23" t="s">
        <v>78</v>
      </c>
      <c r="E148" s="149"/>
      <c r="G148" s="140">
        <v>50000</v>
      </c>
    </row>
    <row r="149" spans="1:7" x14ac:dyDescent="0.25">
      <c r="A149" s="153"/>
      <c r="B149" s="52" t="s">
        <v>79</v>
      </c>
      <c r="C149" s="141" t="s">
        <v>80</v>
      </c>
      <c r="D149" s="8"/>
      <c r="E149" s="164"/>
      <c r="G149" s="140">
        <f>SUM(G150)</f>
        <v>67500</v>
      </c>
    </row>
    <row r="150" spans="1:7" x14ac:dyDescent="0.25">
      <c r="A150" s="14"/>
      <c r="B150" s="8"/>
      <c r="C150" s="8" t="s">
        <v>81</v>
      </c>
      <c r="D150" s="23" t="s">
        <v>82</v>
      </c>
      <c r="E150" s="149"/>
      <c r="G150" s="140">
        <v>67500</v>
      </c>
    </row>
    <row r="151" spans="1:7" x14ac:dyDescent="0.25">
      <c r="A151" s="52" t="s">
        <v>216</v>
      </c>
      <c r="B151" s="52" t="s">
        <v>217</v>
      </c>
      <c r="C151" s="8"/>
      <c r="D151" s="23"/>
      <c r="E151" s="149"/>
      <c r="G151" s="140">
        <f>SUM(G152:G153)</f>
        <v>0</v>
      </c>
    </row>
    <row r="152" spans="1:7" x14ac:dyDescent="0.25">
      <c r="A152" s="8"/>
      <c r="B152" s="8"/>
      <c r="C152" s="52" t="s">
        <v>314</v>
      </c>
      <c r="D152" s="8" t="s">
        <v>315</v>
      </c>
      <c r="E152" s="149"/>
      <c r="G152" s="134">
        <v>0</v>
      </c>
    </row>
    <row r="153" spans="1:7" x14ac:dyDescent="0.25">
      <c r="A153" s="8"/>
      <c r="B153" s="8"/>
      <c r="C153" s="153" t="s">
        <v>272</v>
      </c>
      <c r="D153" s="14" t="s">
        <v>273</v>
      </c>
      <c r="E153" s="149"/>
      <c r="G153" s="134">
        <v>0</v>
      </c>
    </row>
    <row r="154" spans="1:7" x14ac:dyDescent="0.25">
      <c r="A154" s="23"/>
      <c r="B154" s="23"/>
      <c r="C154" s="23"/>
      <c r="D154" s="95"/>
      <c r="E154" s="90"/>
      <c r="F154" s="48"/>
      <c r="G154" s="140"/>
    </row>
    <row r="155" spans="1:7" ht="35.1" customHeight="1" x14ac:dyDescent="0.25">
      <c r="A155" s="213" t="s">
        <v>114</v>
      </c>
      <c r="B155" s="216"/>
      <c r="C155" s="216"/>
      <c r="D155" s="216"/>
      <c r="E155" s="214"/>
      <c r="F155" s="215"/>
      <c r="G155" s="224">
        <f>SUM(G156)</f>
        <v>1664201</v>
      </c>
    </row>
    <row r="156" spans="1:7" x14ac:dyDescent="0.25">
      <c r="A156" s="143" t="s">
        <v>73</v>
      </c>
      <c r="B156" s="56" t="s">
        <v>74</v>
      </c>
      <c r="C156" s="143"/>
      <c r="D156" s="81"/>
      <c r="E156" s="87"/>
      <c r="F156" s="48"/>
      <c r="G156" s="191">
        <f>SUM(G157+G160)</f>
        <v>1664201</v>
      </c>
    </row>
    <row r="157" spans="1:7" x14ac:dyDescent="0.25">
      <c r="A157" s="23"/>
      <c r="B157" s="52" t="s">
        <v>75</v>
      </c>
      <c r="C157" s="86" t="s">
        <v>76</v>
      </c>
      <c r="D157" s="81"/>
      <c r="E157" s="87"/>
      <c r="F157" s="48"/>
      <c r="G157" s="191">
        <f>SUM(G158:G158)</f>
        <v>1310395</v>
      </c>
    </row>
    <row r="158" spans="1:7" x14ac:dyDescent="0.25">
      <c r="A158" s="23"/>
      <c r="B158" s="8"/>
      <c r="C158" s="86" t="s">
        <v>105</v>
      </c>
      <c r="D158" s="8" t="s">
        <v>106</v>
      </c>
      <c r="E158" s="87"/>
      <c r="F158" s="48"/>
      <c r="G158" s="191">
        <v>1310395</v>
      </c>
    </row>
    <row r="159" spans="1:7" x14ac:dyDescent="0.25">
      <c r="A159" s="8"/>
      <c r="B159" s="8"/>
      <c r="C159" s="2" t="s">
        <v>291</v>
      </c>
      <c r="D159" s="8" t="s">
        <v>50</v>
      </c>
      <c r="E159" s="87"/>
      <c r="F159" s="48"/>
      <c r="G159" s="191"/>
    </row>
    <row r="160" spans="1:7" x14ac:dyDescent="0.25">
      <c r="A160" s="8"/>
      <c r="B160" s="52" t="s">
        <v>79</v>
      </c>
      <c r="C160" s="141" t="s">
        <v>80</v>
      </c>
      <c r="D160" s="8"/>
      <c r="E160" s="87"/>
      <c r="F160" s="48"/>
      <c r="G160" s="191">
        <f>SUM(G161)</f>
        <v>353806</v>
      </c>
    </row>
    <row r="161" spans="1:7" x14ac:dyDescent="0.25">
      <c r="A161" s="8"/>
      <c r="B161" s="8"/>
      <c r="C161" s="8" t="s">
        <v>81</v>
      </c>
      <c r="D161" s="23" t="s">
        <v>82</v>
      </c>
      <c r="E161" s="88"/>
      <c r="F161" s="48"/>
      <c r="G161" s="191">
        <v>353806</v>
      </c>
    </row>
    <row r="162" spans="1:7" x14ac:dyDescent="0.25">
      <c r="A162" s="8"/>
      <c r="B162" s="8"/>
      <c r="C162" s="8"/>
      <c r="D162" s="23"/>
      <c r="E162" s="88"/>
      <c r="F162" s="48"/>
      <c r="G162" s="191"/>
    </row>
    <row r="163" spans="1:7" ht="35.1" customHeight="1" x14ac:dyDescent="0.25">
      <c r="A163" s="213" t="s">
        <v>115</v>
      </c>
      <c r="B163" s="216"/>
      <c r="C163" s="216"/>
      <c r="D163" s="216"/>
      <c r="E163" s="214"/>
      <c r="F163" s="215"/>
      <c r="G163" s="224">
        <f>SUM(G211+G168+G170+G202+G199+G164)</f>
        <v>24641000</v>
      </c>
    </row>
    <row r="164" spans="1:7" ht="15.75" customHeight="1" x14ac:dyDescent="0.25">
      <c r="A164" s="162" t="s">
        <v>459</v>
      </c>
      <c r="B164" s="81"/>
      <c r="C164" s="81"/>
      <c r="D164" s="81"/>
      <c r="E164" s="167"/>
      <c r="F164" s="193"/>
      <c r="G164" s="192">
        <f>SUM(G165)</f>
        <v>120000</v>
      </c>
    </row>
    <row r="165" spans="1:7" ht="15.75" customHeight="1" x14ac:dyDescent="0.25">
      <c r="A165" s="8"/>
      <c r="B165" s="52" t="s">
        <v>90</v>
      </c>
      <c r="C165" s="8" t="s">
        <v>91</v>
      </c>
      <c r="D165" s="8"/>
      <c r="E165" s="87"/>
      <c r="F165" s="48"/>
      <c r="G165" s="192">
        <v>120000</v>
      </c>
    </row>
    <row r="166" spans="1:7" ht="15.75" customHeight="1" x14ac:dyDescent="0.25">
      <c r="A166" s="8"/>
      <c r="B166" s="8"/>
      <c r="C166" s="8" t="s">
        <v>380</v>
      </c>
      <c r="D166" s="8"/>
      <c r="E166" s="87"/>
      <c r="F166" s="48"/>
      <c r="G166" s="191"/>
    </row>
    <row r="167" spans="1:7" ht="15.75" customHeight="1" x14ac:dyDescent="0.25">
      <c r="A167" s="8"/>
      <c r="B167" s="8"/>
      <c r="C167" s="8" t="s">
        <v>381</v>
      </c>
      <c r="D167" s="8"/>
      <c r="E167" s="165"/>
      <c r="F167" s="48"/>
      <c r="G167" s="191"/>
    </row>
    <row r="168" spans="1:7" ht="15.75" customHeight="1" x14ac:dyDescent="0.25">
      <c r="A168" s="56" t="s">
        <v>94</v>
      </c>
      <c r="B168" s="56" t="s">
        <v>14</v>
      </c>
      <c r="C168" s="56"/>
      <c r="D168" s="56"/>
      <c r="E168" s="87"/>
      <c r="F168" s="48"/>
      <c r="G168" s="192">
        <v>21000</v>
      </c>
    </row>
    <row r="169" spans="1:7" ht="15.75" customHeight="1" x14ac:dyDescent="0.25">
      <c r="A169" s="8"/>
      <c r="B169" s="8" t="s">
        <v>256</v>
      </c>
      <c r="C169" s="8" t="s">
        <v>435</v>
      </c>
      <c r="D169" s="8"/>
      <c r="E169" s="87"/>
      <c r="F169" s="48"/>
      <c r="G169" s="191"/>
    </row>
    <row r="170" spans="1:7" x14ac:dyDescent="0.25">
      <c r="A170" s="56" t="s">
        <v>73</v>
      </c>
      <c r="B170" s="56" t="s">
        <v>74</v>
      </c>
      <c r="C170" s="56"/>
      <c r="D170" s="8"/>
      <c r="E170" s="87"/>
      <c r="F170" s="48"/>
      <c r="G170" s="191">
        <f>SUM(G171+G176+G194)</f>
        <v>8500000</v>
      </c>
    </row>
    <row r="171" spans="1:7" s="22" customFormat="1" x14ac:dyDescent="0.25">
      <c r="A171" s="86"/>
      <c r="B171" s="52" t="s">
        <v>84</v>
      </c>
      <c r="C171" s="86" t="s">
        <v>15</v>
      </c>
      <c r="D171" s="8"/>
      <c r="E171" s="88"/>
      <c r="F171" s="48"/>
      <c r="G171" s="192">
        <f>SUM(G172)</f>
        <v>1500000</v>
      </c>
    </row>
    <row r="172" spans="1:7" s="22" customFormat="1" x14ac:dyDescent="0.25">
      <c r="A172" s="86"/>
      <c r="B172" s="8"/>
      <c r="C172" s="56" t="s">
        <v>85</v>
      </c>
      <c r="D172" s="23" t="s">
        <v>86</v>
      </c>
      <c r="E172" s="88"/>
      <c r="F172" s="48"/>
      <c r="G172" s="191">
        <v>1500000</v>
      </c>
    </row>
    <row r="173" spans="1:7" x14ac:dyDescent="0.25">
      <c r="A173" s="8"/>
      <c r="B173" s="8"/>
      <c r="C173" s="8"/>
      <c r="D173" s="86" t="s">
        <v>54</v>
      </c>
      <c r="E173" s="89"/>
      <c r="F173" s="160"/>
      <c r="G173" s="159"/>
    </row>
    <row r="174" spans="1:7" x14ac:dyDescent="0.25">
      <c r="A174" s="8"/>
      <c r="B174" s="8"/>
      <c r="C174" s="8"/>
      <c r="D174" s="86" t="s">
        <v>293</v>
      </c>
      <c r="E174" s="89"/>
      <c r="F174" s="160"/>
      <c r="G174" s="159"/>
    </row>
    <row r="175" spans="1:7" x14ac:dyDescent="0.25">
      <c r="A175" s="8"/>
      <c r="B175" s="8"/>
      <c r="C175" s="8"/>
      <c r="D175" s="86" t="s">
        <v>64</v>
      </c>
      <c r="E175" s="90"/>
      <c r="F175" s="160"/>
      <c r="G175" s="165"/>
    </row>
    <row r="176" spans="1:7" s="22" customFormat="1" x14ac:dyDescent="0.25">
      <c r="A176" s="86"/>
      <c r="B176" s="52" t="s">
        <v>75</v>
      </c>
      <c r="C176" s="86" t="s">
        <v>16</v>
      </c>
      <c r="D176" s="8"/>
      <c r="E176" s="91"/>
      <c r="F176" s="48"/>
      <c r="G176" s="192">
        <f>SUM(G177+G180+G183+G185)</f>
        <v>5650000</v>
      </c>
    </row>
    <row r="177" spans="1:7" s="22" customFormat="1" x14ac:dyDescent="0.25">
      <c r="A177" s="86"/>
      <c r="B177" s="8"/>
      <c r="C177" s="56" t="s">
        <v>105</v>
      </c>
      <c r="D177" s="8" t="s">
        <v>106</v>
      </c>
      <c r="E177" s="91"/>
      <c r="F177" s="48"/>
      <c r="G177" s="191">
        <v>550000</v>
      </c>
    </row>
    <row r="178" spans="1:7" x14ac:dyDescent="0.25">
      <c r="A178" s="8"/>
      <c r="B178" s="8"/>
      <c r="C178" s="8"/>
      <c r="D178" s="86" t="s">
        <v>36</v>
      </c>
      <c r="E178" s="89"/>
      <c r="F178" s="160"/>
      <c r="G178" s="157"/>
    </row>
    <row r="179" spans="1:7" x14ac:dyDescent="0.25">
      <c r="A179" s="8"/>
      <c r="B179" s="8"/>
      <c r="C179" s="8"/>
      <c r="D179" s="86" t="s">
        <v>118</v>
      </c>
      <c r="E179" s="89"/>
      <c r="F179" s="160"/>
      <c r="G179" s="157"/>
    </row>
    <row r="180" spans="1:7" x14ac:dyDescent="0.25">
      <c r="A180" s="8"/>
      <c r="B180" s="8"/>
      <c r="C180" s="153" t="s">
        <v>88</v>
      </c>
      <c r="D180" s="8" t="s">
        <v>48</v>
      </c>
      <c r="E180" s="92"/>
      <c r="F180" s="48"/>
      <c r="G180" s="191">
        <v>2000000</v>
      </c>
    </row>
    <row r="181" spans="1:7" x14ac:dyDescent="0.25">
      <c r="A181" s="8"/>
      <c r="B181" s="8"/>
      <c r="C181" s="8"/>
      <c r="D181" s="8" t="s">
        <v>275</v>
      </c>
      <c r="E181" s="90"/>
      <c r="F181" s="48"/>
      <c r="G181" s="191"/>
    </row>
    <row r="182" spans="1:7" x14ac:dyDescent="0.25">
      <c r="A182" s="8"/>
      <c r="B182" s="8"/>
      <c r="C182" s="8"/>
      <c r="D182" s="8" t="s">
        <v>274</v>
      </c>
      <c r="E182" s="90"/>
      <c r="F182" s="48"/>
      <c r="G182" s="191"/>
    </row>
    <row r="183" spans="1:7" x14ac:dyDescent="0.25">
      <c r="A183" s="8"/>
      <c r="B183" s="8"/>
      <c r="C183" s="52" t="s">
        <v>120</v>
      </c>
      <c r="D183" s="8" t="s">
        <v>121</v>
      </c>
      <c r="E183" s="90"/>
      <c r="F183" s="48"/>
      <c r="G183" s="191">
        <v>1100000</v>
      </c>
    </row>
    <row r="184" spans="1:7" x14ac:dyDescent="0.25">
      <c r="A184" s="8"/>
      <c r="B184" s="8"/>
      <c r="C184" s="8"/>
      <c r="D184" s="8" t="s">
        <v>122</v>
      </c>
      <c r="E184" s="90"/>
      <c r="F184" s="48"/>
      <c r="G184" s="191"/>
    </row>
    <row r="185" spans="1:7" x14ac:dyDescent="0.25">
      <c r="A185" s="8"/>
      <c r="B185" s="8"/>
      <c r="C185" s="52" t="s">
        <v>77</v>
      </c>
      <c r="D185" s="8" t="s">
        <v>78</v>
      </c>
      <c r="E185" s="90"/>
      <c r="F185" s="48"/>
      <c r="G185" s="191">
        <v>2000000</v>
      </c>
    </row>
    <row r="186" spans="1:7" x14ac:dyDescent="0.25">
      <c r="A186" s="8"/>
      <c r="B186" s="8"/>
      <c r="C186" s="86"/>
      <c r="D186" s="86" t="s">
        <v>123</v>
      </c>
      <c r="E186" s="89"/>
      <c r="F186" s="160"/>
      <c r="G186" s="159"/>
    </row>
    <row r="187" spans="1:7" x14ac:dyDescent="0.25">
      <c r="A187" s="8"/>
      <c r="B187" s="8"/>
      <c r="C187" s="86"/>
      <c r="D187" s="86" t="s">
        <v>55</v>
      </c>
      <c r="E187" s="89"/>
      <c r="F187" s="160"/>
      <c r="G187" s="159"/>
    </row>
    <row r="188" spans="1:7" x14ac:dyDescent="0.25">
      <c r="A188" s="8"/>
      <c r="B188" s="8"/>
      <c r="C188" s="86"/>
      <c r="D188" s="86" t="s">
        <v>258</v>
      </c>
      <c r="E188" s="89"/>
      <c r="F188" s="160"/>
      <c r="G188" s="159"/>
    </row>
    <row r="189" spans="1:7" x14ac:dyDescent="0.25">
      <c r="A189" s="8"/>
      <c r="B189" s="8"/>
      <c r="C189" s="93"/>
      <c r="D189" s="86" t="s">
        <v>119</v>
      </c>
      <c r="E189" s="89"/>
      <c r="F189" s="160"/>
      <c r="G189" s="159"/>
    </row>
    <row r="190" spans="1:7" x14ac:dyDescent="0.25">
      <c r="A190" s="8"/>
      <c r="B190" s="8"/>
      <c r="C190" s="93"/>
      <c r="D190" s="86" t="s">
        <v>206</v>
      </c>
      <c r="E190" s="89">
        <v>570000</v>
      </c>
      <c r="F190" s="160"/>
      <c r="G190" s="159"/>
    </row>
    <row r="191" spans="1:7" x14ac:dyDescent="0.25">
      <c r="A191" s="8"/>
      <c r="B191" s="8"/>
      <c r="C191" s="14"/>
      <c r="D191" s="23" t="s">
        <v>56</v>
      </c>
      <c r="E191" s="90"/>
      <c r="F191" s="48"/>
      <c r="G191" s="191" t="s">
        <v>259</v>
      </c>
    </row>
    <row r="192" spans="1:7" x14ac:dyDescent="0.25">
      <c r="A192" s="8"/>
      <c r="B192" s="8"/>
      <c r="C192" s="14"/>
      <c r="D192" s="23" t="s">
        <v>57</v>
      </c>
      <c r="E192" s="90"/>
      <c r="F192" s="48"/>
      <c r="G192" s="191"/>
    </row>
    <row r="193" spans="1:7" x14ac:dyDescent="0.25">
      <c r="A193" s="8"/>
      <c r="B193" s="8"/>
      <c r="C193" s="93"/>
      <c r="D193" s="141" t="s">
        <v>235</v>
      </c>
      <c r="E193" s="89"/>
      <c r="F193" s="160"/>
      <c r="G193" s="157"/>
    </row>
    <row r="194" spans="1:7" s="22" customFormat="1" x14ac:dyDescent="0.25">
      <c r="A194" s="8"/>
      <c r="B194" s="52" t="s">
        <v>79</v>
      </c>
      <c r="C194" s="141" t="s">
        <v>80</v>
      </c>
      <c r="D194" s="8"/>
      <c r="E194" s="87"/>
      <c r="F194" s="48"/>
      <c r="G194" s="192">
        <f>SUM(G195:G196)</f>
        <v>1350000</v>
      </c>
    </row>
    <row r="195" spans="1:7" s="22" customFormat="1" x14ac:dyDescent="0.25">
      <c r="A195" s="8"/>
      <c r="B195" s="8"/>
      <c r="C195" s="52" t="s">
        <v>81</v>
      </c>
      <c r="D195" s="141" t="s">
        <v>82</v>
      </c>
      <c r="E195" s="88"/>
      <c r="F195" s="160"/>
      <c r="G195" s="157">
        <v>1100000</v>
      </c>
    </row>
    <row r="196" spans="1:7" s="22" customFormat="1" x14ac:dyDescent="0.25">
      <c r="A196" s="8"/>
      <c r="B196" s="8"/>
      <c r="C196" s="52" t="s">
        <v>107</v>
      </c>
      <c r="D196" s="141" t="s">
        <v>108</v>
      </c>
      <c r="E196" s="89"/>
      <c r="F196" s="160"/>
      <c r="G196" s="157">
        <v>250000</v>
      </c>
    </row>
    <row r="197" spans="1:7" s="22" customFormat="1" x14ac:dyDescent="0.25">
      <c r="A197" s="8"/>
      <c r="B197" s="8"/>
      <c r="C197" s="86"/>
      <c r="D197" s="93" t="s">
        <v>236</v>
      </c>
      <c r="E197" s="89"/>
      <c r="F197" s="160"/>
      <c r="G197" s="157"/>
    </row>
    <row r="198" spans="1:7" s="22" customFormat="1" x14ac:dyDescent="0.25">
      <c r="A198" s="8"/>
      <c r="B198" s="8"/>
      <c r="C198" s="86"/>
      <c r="D198" s="141" t="s">
        <v>382</v>
      </c>
      <c r="E198" s="88"/>
      <c r="F198" s="160"/>
      <c r="G198" s="157"/>
    </row>
    <row r="199" spans="1:7" s="22" customFormat="1" x14ac:dyDescent="0.25">
      <c r="A199" s="52" t="s">
        <v>109</v>
      </c>
      <c r="B199" s="52"/>
      <c r="C199" s="56" t="s">
        <v>348</v>
      </c>
      <c r="D199" s="143"/>
      <c r="E199" s="88"/>
      <c r="F199" s="160"/>
      <c r="G199" s="191">
        <v>0</v>
      </c>
    </row>
    <row r="200" spans="1:7" s="22" customFormat="1" x14ac:dyDescent="0.25">
      <c r="A200" s="52"/>
      <c r="B200" s="52"/>
      <c r="C200" s="56" t="s">
        <v>346</v>
      </c>
      <c r="D200" s="23" t="s">
        <v>347</v>
      </c>
      <c r="E200" s="88"/>
      <c r="F200" s="160"/>
      <c r="G200" s="157"/>
    </row>
    <row r="201" spans="1:7" s="22" customFormat="1" x14ac:dyDescent="0.25">
      <c r="A201" s="8"/>
      <c r="B201" s="8"/>
      <c r="C201" s="86" t="s">
        <v>345</v>
      </c>
      <c r="D201" s="141"/>
      <c r="E201" s="88"/>
      <c r="F201" s="160"/>
      <c r="G201" s="157"/>
    </row>
    <row r="202" spans="1:7" s="22" customFormat="1" x14ac:dyDescent="0.25">
      <c r="A202" s="52" t="s">
        <v>216</v>
      </c>
      <c r="B202" s="52" t="s">
        <v>217</v>
      </c>
      <c r="C202" s="8"/>
      <c r="D202" s="23"/>
      <c r="E202" s="90"/>
      <c r="F202" s="48"/>
      <c r="G202" s="191">
        <f>SUM(G210+G207+G206+G203)</f>
        <v>2000000</v>
      </c>
    </row>
    <row r="203" spans="1:7" s="22" customFormat="1" x14ac:dyDescent="0.25">
      <c r="A203" s="52"/>
      <c r="B203" s="52"/>
      <c r="C203" s="52" t="s">
        <v>343</v>
      </c>
      <c r="D203" s="23" t="s">
        <v>344</v>
      </c>
      <c r="E203" s="90"/>
      <c r="F203" s="48"/>
      <c r="G203" s="191">
        <v>1574803</v>
      </c>
    </row>
    <row r="204" spans="1:7" s="22" customFormat="1" x14ac:dyDescent="0.25">
      <c r="A204" s="52"/>
      <c r="B204" s="52"/>
      <c r="C204" s="8"/>
      <c r="D204" s="23" t="s">
        <v>396</v>
      </c>
      <c r="E204" s="90">
        <v>0</v>
      </c>
      <c r="F204" s="48"/>
      <c r="G204" s="191"/>
    </row>
    <row r="205" spans="1:7" s="22" customFormat="1" x14ac:dyDescent="0.25">
      <c r="A205" s="52"/>
      <c r="B205" s="52"/>
      <c r="C205" s="8"/>
      <c r="D205" s="23" t="s">
        <v>444</v>
      </c>
      <c r="E205" s="90"/>
      <c r="F205" s="48"/>
      <c r="G205" s="191"/>
    </row>
    <row r="206" spans="1:7" s="22" customFormat="1" x14ac:dyDescent="0.25">
      <c r="A206" s="52"/>
      <c r="B206" s="52"/>
      <c r="C206" s="52" t="s">
        <v>340</v>
      </c>
      <c r="D206" s="23" t="s">
        <v>341</v>
      </c>
      <c r="E206" s="90"/>
      <c r="F206" s="48"/>
      <c r="G206" s="191">
        <v>0</v>
      </c>
    </row>
    <row r="207" spans="1:7" s="22" customFormat="1" x14ac:dyDescent="0.25">
      <c r="A207" s="8"/>
      <c r="B207" s="8"/>
      <c r="C207" s="52" t="s">
        <v>314</v>
      </c>
      <c r="D207" s="8" t="s">
        <v>315</v>
      </c>
      <c r="E207" s="50"/>
      <c r="F207" s="48"/>
      <c r="G207" s="191">
        <v>0</v>
      </c>
    </row>
    <row r="208" spans="1:7" s="22" customFormat="1" x14ac:dyDescent="0.25">
      <c r="A208" s="8"/>
      <c r="B208" s="8"/>
      <c r="C208" s="52"/>
      <c r="D208" s="8"/>
      <c r="E208" s="187"/>
      <c r="F208" s="48"/>
      <c r="G208" s="191"/>
    </row>
    <row r="209" spans="1:7" s="22" customFormat="1" x14ac:dyDescent="0.25">
      <c r="A209" s="8"/>
      <c r="B209" s="8"/>
      <c r="C209" s="52"/>
      <c r="D209" s="8"/>
      <c r="E209" s="187"/>
      <c r="F209" s="48"/>
      <c r="G209" s="191"/>
    </row>
    <row r="210" spans="1:7" s="22" customFormat="1" x14ac:dyDescent="0.25">
      <c r="A210" s="8"/>
      <c r="B210" s="8"/>
      <c r="C210" s="153" t="s">
        <v>272</v>
      </c>
      <c r="D210" s="14" t="s">
        <v>273</v>
      </c>
      <c r="E210" s="149"/>
      <c r="F210" s="48"/>
      <c r="G210" s="191">
        <v>425197</v>
      </c>
    </row>
    <row r="211" spans="1:7" ht="15.75" customHeight="1" x14ac:dyDescent="0.25">
      <c r="A211" s="166" t="s">
        <v>124</v>
      </c>
      <c r="B211" s="56" t="s">
        <v>125</v>
      </c>
      <c r="C211" s="86"/>
      <c r="D211" s="8"/>
      <c r="E211" s="167"/>
      <c r="F211" s="48"/>
      <c r="G211" s="6">
        <f>SUM(G212+G218)</f>
        <v>14000000</v>
      </c>
    </row>
    <row r="212" spans="1:7" ht="15.75" customHeight="1" x14ac:dyDescent="0.25">
      <c r="A212" s="147"/>
      <c r="B212" s="52" t="s">
        <v>126</v>
      </c>
      <c r="C212" s="8" t="s">
        <v>260</v>
      </c>
      <c r="D212" s="8"/>
      <c r="E212" s="167"/>
      <c r="F212" s="48"/>
      <c r="G212" s="191">
        <f>SUM(E213:E217)</f>
        <v>11023622</v>
      </c>
    </row>
    <row r="213" spans="1:7" ht="15.75" customHeight="1" x14ac:dyDescent="0.25">
      <c r="A213" s="147"/>
      <c r="B213" s="52"/>
      <c r="C213" s="8" t="s">
        <v>448</v>
      </c>
      <c r="D213" s="8"/>
      <c r="E213" s="165">
        <v>1968504</v>
      </c>
      <c r="F213" s="48"/>
      <c r="G213" s="191"/>
    </row>
    <row r="214" spans="1:7" ht="15.75" customHeight="1" x14ac:dyDescent="0.25">
      <c r="A214" s="147"/>
      <c r="B214" s="52"/>
      <c r="C214" s="8" t="s">
        <v>445</v>
      </c>
      <c r="D214" s="8"/>
      <c r="E214" s="165">
        <v>4724409</v>
      </c>
      <c r="F214" s="48"/>
      <c r="G214" s="191"/>
    </row>
    <row r="215" spans="1:7" ht="15.75" customHeight="1" x14ac:dyDescent="0.25">
      <c r="A215" s="147"/>
      <c r="B215" s="52"/>
      <c r="C215" s="8" t="s">
        <v>446</v>
      </c>
      <c r="D215" s="8"/>
      <c r="E215" s="165">
        <v>1574803</v>
      </c>
      <c r="F215" s="48"/>
      <c r="G215" s="191"/>
    </row>
    <row r="216" spans="1:7" ht="15.75" customHeight="1" x14ac:dyDescent="0.25">
      <c r="A216" s="147"/>
      <c r="B216" s="52"/>
      <c r="C216" s="8" t="s">
        <v>447</v>
      </c>
      <c r="D216" s="8"/>
      <c r="E216" s="165">
        <v>393701</v>
      </c>
      <c r="F216" s="48"/>
      <c r="G216" s="191"/>
    </row>
    <row r="217" spans="1:7" ht="15.75" customHeight="1" x14ac:dyDescent="0.25">
      <c r="A217" s="147"/>
      <c r="B217" s="52"/>
      <c r="C217" s="8" t="s">
        <v>449</v>
      </c>
      <c r="D217" s="8"/>
      <c r="E217" s="165">
        <v>2362205</v>
      </c>
      <c r="F217" s="48"/>
      <c r="G217" s="191"/>
    </row>
    <row r="218" spans="1:7" ht="15.75" customHeight="1" x14ac:dyDescent="0.25">
      <c r="A218" s="147"/>
      <c r="B218" s="52" t="s">
        <v>127</v>
      </c>
      <c r="C218" s="8" t="s">
        <v>128</v>
      </c>
      <c r="D218" s="8"/>
      <c r="E218" s="167"/>
      <c r="F218" s="48"/>
      <c r="G218" s="191">
        <v>2976378</v>
      </c>
    </row>
    <row r="219" spans="1:7" ht="15.75" customHeight="1" x14ac:dyDescent="0.25">
      <c r="A219" s="147"/>
      <c r="B219" s="52"/>
      <c r="C219" s="8"/>
      <c r="D219" s="8"/>
      <c r="E219" s="167"/>
      <c r="F219" s="48"/>
      <c r="G219" s="191"/>
    </row>
    <row r="220" spans="1:7" ht="35.1" customHeight="1" x14ac:dyDescent="0.25">
      <c r="A220" s="213" t="s">
        <v>328</v>
      </c>
      <c r="B220" s="216"/>
      <c r="C220" s="217"/>
      <c r="D220" s="217"/>
      <c r="E220" s="214"/>
      <c r="F220" s="219"/>
      <c r="G220" s="224">
        <f>SUM(G221)</f>
        <v>1330000</v>
      </c>
    </row>
    <row r="221" spans="1:7" ht="15.75" customHeight="1" x14ac:dyDescent="0.25">
      <c r="A221" s="56" t="s">
        <v>73</v>
      </c>
      <c r="B221" s="56" t="s">
        <v>74</v>
      </c>
      <c r="C221" s="56"/>
      <c r="D221" s="8"/>
      <c r="E221" s="87"/>
      <c r="F221" s="48"/>
      <c r="G221" s="191">
        <f>SUM(G222+G228+G226+G241)</f>
        <v>1330000</v>
      </c>
    </row>
    <row r="222" spans="1:7" ht="15.75" customHeight="1" x14ac:dyDescent="0.25">
      <c r="A222" s="86"/>
      <c r="B222" s="52" t="s">
        <v>84</v>
      </c>
      <c r="C222" s="86" t="s">
        <v>15</v>
      </c>
      <c r="D222" s="8"/>
      <c r="E222" s="88"/>
      <c r="F222" s="48"/>
      <c r="G222" s="191">
        <f>SUM(G223)</f>
        <v>300000</v>
      </c>
    </row>
    <row r="223" spans="1:7" ht="15.75" customHeight="1" x14ac:dyDescent="0.25">
      <c r="A223" s="86"/>
      <c r="B223" s="8"/>
      <c r="C223" s="86" t="s">
        <v>85</v>
      </c>
      <c r="D223" s="23" t="s">
        <v>86</v>
      </c>
      <c r="E223" s="88"/>
      <c r="F223" s="48"/>
      <c r="G223" s="191">
        <v>300000</v>
      </c>
    </row>
    <row r="224" spans="1:7" ht="15.75" customHeight="1" x14ac:dyDescent="0.25">
      <c r="A224" s="8"/>
      <c r="B224" s="8"/>
      <c r="C224" s="8"/>
      <c r="D224" s="86" t="s">
        <v>293</v>
      </c>
      <c r="E224" s="89">
        <v>150000</v>
      </c>
      <c r="F224" s="160"/>
      <c r="G224" s="159"/>
    </row>
    <row r="225" spans="1:7" ht="15.75" customHeight="1" x14ac:dyDescent="0.25">
      <c r="A225" s="8"/>
      <c r="B225" s="8"/>
      <c r="C225" s="8"/>
      <c r="D225" s="181" t="s">
        <v>388</v>
      </c>
      <c r="E225" s="90">
        <v>150000</v>
      </c>
      <c r="F225" s="160"/>
      <c r="G225" s="165"/>
    </row>
    <row r="226" spans="1:7" ht="15.75" customHeight="1" x14ac:dyDescent="0.25">
      <c r="A226" s="8"/>
      <c r="B226" s="52" t="s">
        <v>97</v>
      </c>
      <c r="C226" s="8" t="s">
        <v>98</v>
      </c>
      <c r="D226" s="86"/>
      <c r="E226" s="89"/>
      <c r="F226" s="160"/>
      <c r="G226" s="157">
        <v>60000</v>
      </c>
    </row>
    <row r="227" spans="1:7" ht="15.75" customHeight="1" x14ac:dyDescent="0.25">
      <c r="A227" s="8"/>
      <c r="B227" s="8"/>
      <c r="C227" s="134" t="s">
        <v>267</v>
      </c>
      <c r="D227" s="23" t="s">
        <v>104</v>
      </c>
      <c r="E227" s="89"/>
      <c r="F227" s="160"/>
      <c r="G227" s="157"/>
    </row>
    <row r="228" spans="1:7" ht="15.75" customHeight="1" x14ac:dyDescent="0.25">
      <c r="A228" s="86"/>
      <c r="B228" s="52" t="s">
        <v>75</v>
      </c>
      <c r="C228" s="86" t="s">
        <v>16</v>
      </c>
      <c r="D228" s="8"/>
      <c r="E228" s="91"/>
      <c r="F228" s="48"/>
      <c r="G228" s="191">
        <f>SUM(G235+G232+G229)</f>
        <v>720000</v>
      </c>
    </row>
    <row r="229" spans="1:7" ht="15.75" customHeight="1" x14ac:dyDescent="0.25">
      <c r="A229" s="86"/>
      <c r="B229" s="8"/>
      <c r="C229" s="56" t="s">
        <v>105</v>
      </c>
      <c r="D229" s="8" t="s">
        <v>106</v>
      </c>
      <c r="E229" s="91"/>
      <c r="F229" s="48"/>
      <c r="G229" s="191">
        <v>170000</v>
      </c>
    </row>
    <row r="230" spans="1:7" ht="15.75" customHeight="1" x14ac:dyDescent="0.25">
      <c r="A230" s="8"/>
      <c r="B230" s="8"/>
      <c r="C230" s="8"/>
      <c r="D230" s="86" t="s">
        <v>36</v>
      </c>
      <c r="E230" s="89">
        <v>90000</v>
      </c>
      <c r="F230" s="160"/>
      <c r="G230" s="157"/>
    </row>
    <row r="231" spans="1:7" ht="15.75" customHeight="1" x14ac:dyDescent="0.25">
      <c r="A231" s="8"/>
      <c r="B231" s="8"/>
      <c r="C231" s="8"/>
      <c r="D231" s="86" t="s">
        <v>118</v>
      </c>
      <c r="E231" s="89">
        <v>80000</v>
      </c>
      <c r="F231" s="160"/>
      <c r="G231" s="157"/>
    </row>
    <row r="232" spans="1:7" ht="15.75" customHeight="1" x14ac:dyDescent="0.25">
      <c r="A232" s="147"/>
      <c r="B232" s="52"/>
      <c r="C232" s="153" t="s">
        <v>88</v>
      </c>
      <c r="D232" s="8" t="s">
        <v>48</v>
      </c>
      <c r="E232" s="92"/>
      <c r="F232" s="48"/>
      <c r="G232" s="191">
        <v>300000</v>
      </c>
    </row>
    <row r="233" spans="1:7" ht="15.75" customHeight="1" x14ac:dyDescent="0.25">
      <c r="A233" s="147"/>
      <c r="B233" s="52"/>
      <c r="C233" s="153"/>
      <c r="D233" s="8" t="s">
        <v>356</v>
      </c>
      <c r="E233" s="165">
        <v>200000</v>
      </c>
      <c r="F233" s="48"/>
      <c r="G233" s="191"/>
    </row>
    <row r="234" spans="1:7" ht="15.75" customHeight="1" x14ac:dyDescent="0.25">
      <c r="A234" s="147"/>
      <c r="B234" s="52"/>
      <c r="C234" s="8"/>
      <c r="D234" s="8" t="s">
        <v>275</v>
      </c>
      <c r="E234" s="165">
        <v>100000</v>
      </c>
      <c r="F234" s="48"/>
      <c r="G234" s="191"/>
    </row>
    <row r="235" spans="1:7" ht="15.75" customHeight="1" x14ac:dyDescent="0.25">
      <c r="A235" s="147"/>
      <c r="B235" s="8"/>
      <c r="C235" s="52" t="s">
        <v>77</v>
      </c>
      <c r="D235" s="8" t="s">
        <v>78</v>
      </c>
      <c r="E235" s="90"/>
      <c r="F235" s="48"/>
      <c r="G235" s="191">
        <v>250000</v>
      </c>
    </row>
    <row r="236" spans="1:7" ht="15.75" customHeight="1" x14ac:dyDescent="0.25">
      <c r="A236" s="147"/>
      <c r="B236" s="8"/>
      <c r="C236" s="8"/>
      <c r="D236" s="8" t="s">
        <v>123</v>
      </c>
      <c r="E236" s="90"/>
      <c r="F236" s="48"/>
      <c r="G236" s="191"/>
    </row>
    <row r="237" spans="1:7" ht="15.75" customHeight="1" x14ac:dyDescent="0.25">
      <c r="A237" s="147"/>
      <c r="B237" s="8"/>
      <c r="C237" s="8"/>
      <c r="D237" s="8" t="s">
        <v>55</v>
      </c>
      <c r="E237" s="90"/>
      <c r="F237" s="48"/>
      <c r="G237" s="191"/>
    </row>
    <row r="238" spans="1:7" ht="15.75" customHeight="1" x14ac:dyDescent="0.25">
      <c r="A238" s="147"/>
      <c r="B238" s="8"/>
      <c r="C238" s="8"/>
      <c r="D238" s="8" t="s">
        <v>258</v>
      </c>
      <c r="E238" s="90"/>
      <c r="F238" s="48"/>
      <c r="G238" s="191"/>
    </row>
    <row r="239" spans="1:7" ht="15.75" customHeight="1" x14ac:dyDescent="0.25">
      <c r="A239" s="147"/>
      <c r="B239" s="8"/>
      <c r="C239" s="14"/>
      <c r="D239" s="23" t="s">
        <v>235</v>
      </c>
      <c r="E239" s="90"/>
      <c r="F239" s="48"/>
      <c r="G239" s="191"/>
    </row>
    <row r="240" spans="1:7" ht="15.75" customHeight="1" x14ac:dyDescent="0.25">
      <c r="A240" s="147"/>
      <c r="B240" s="8"/>
      <c r="C240" s="14"/>
      <c r="D240" s="23"/>
      <c r="E240" s="90"/>
      <c r="F240" s="48"/>
      <c r="G240" s="191"/>
    </row>
    <row r="241" spans="1:8" ht="15.75" customHeight="1" x14ac:dyDescent="0.25">
      <c r="A241" s="147"/>
      <c r="B241" s="52" t="s">
        <v>79</v>
      </c>
      <c r="C241" s="141" t="s">
        <v>80</v>
      </c>
      <c r="D241" s="8"/>
      <c r="E241" s="87"/>
      <c r="F241" s="48"/>
      <c r="G241" s="191">
        <f>SUM(G242:G242)</f>
        <v>250000</v>
      </c>
    </row>
    <row r="242" spans="1:8" ht="15.75" customHeight="1" x14ac:dyDescent="0.25">
      <c r="A242" s="147"/>
      <c r="B242" s="8"/>
      <c r="C242" s="8" t="s">
        <v>81</v>
      </c>
      <c r="D242" s="23" t="s">
        <v>82</v>
      </c>
      <c r="E242" s="87"/>
      <c r="F242" s="48"/>
      <c r="G242" s="191">
        <v>250000</v>
      </c>
    </row>
    <row r="243" spans="1:8" s="22" customFormat="1" x14ac:dyDescent="0.25">
      <c r="A243" s="86"/>
      <c r="B243" s="8"/>
      <c r="C243" s="93"/>
      <c r="D243" s="8"/>
      <c r="E243" s="90"/>
      <c r="F243" s="48"/>
      <c r="G243" s="191"/>
    </row>
    <row r="244" spans="1:8" s="22" customFormat="1" x14ac:dyDescent="0.25">
      <c r="A244" s="86"/>
      <c r="B244" s="8"/>
      <c r="C244" s="8"/>
      <c r="D244" s="8"/>
      <c r="E244" s="92"/>
      <c r="F244" s="48"/>
      <c r="G244" s="191"/>
    </row>
    <row r="245" spans="1:8" s="22" customFormat="1" ht="35.1" customHeight="1" x14ac:dyDescent="0.25">
      <c r="A245" s="216" t="s">
        <v>132</v>
      </c>
      <c r="B245" s="217"/>
      <c r="C245" s="233"/>
      <c r="D245" s="234"/>
      <c r="E245" s="235"/>
      <c r="F245" s="215"/>
      <c r="G245" s="224">
        <f>SUM(G251+G246)</f>
        <v>650000</v>
      </c>
      <c r="H245" s="236" t="s">
        <v>452</v>
      </c>
    </row>
    <row r="246" spans="1:8" s="22" customFormat="1" x14ac:dyDescent="0.25">
      <c r="A246" s="56" t="s">
        <v>73</v>
      </c>
      <c r="B246" s="56" t="s">
        <v>74</v>
      </c>
      <c r="C246" s="56"/>
      <c r="D246" s="8"/>
      <c r="E246" s="91"/>
      <c r="F246" s="48"/>
      <c r="G246" s="191">
        <f>SUM(G247)</f>
        <v>50000</v>
      </c>
    </row>
    <row r="247" spans="1:8" s="22" customFormat="1" x14ac:dyDescent="0.25">
      <c r="A247" s="86"/>
      <c r="B247" s="52" t="s">
        <v>84</v>
      </c>
      <c r="C247" s="86" t="s">
        <v>15</v>
      </c>
      <c r="D247" s="8"/>
      <c r="E247" s="91"/>
      <c r="F247" s="48"/>
      <c r="G247" s="191">
        <v>50000</v>
      </c>
    </row>
    <row r="248" spans="1:8" s="22" customFormat="1" x14ac:dyDescent="0.25">
      <c r="A248" s="86"/>
      <c r="B248" s="8"/>
      <c r="C248" s="56" t="s">
        <v>85</v>
      </c>
      <c r="D248" s="23" t="s">
        <v>86</v>
      </c>
      <c r="E248" s="91"/>
      <c r="F248" s="48"/>
      <c r="G248" s="191"/>
    </row>
    <row r="249" spans="1:8" s="22" customFormat="1" x14ac:dyDescent="0.25">
      <c r="A249" s="86"/>
      <c r="B249" s="8"/>
      <c r="C249" s="86" t="s">
        <v>237</v>
      </c>
      <c r="D249" s="86" t="s">
        <v>266</v>
      </c>
      <c r="E249" s="91"/>
      <c r="F249" s="48"/>
      <c r="G249" s="191"/>
    </row>
    <row r="250" spans="1:8" s="22" customFormat="1" x14ac:dyDescent="0.25">
      <c r="A250" s="86"/>
      <c r="B250" s="8"/>
      <c r="C250" s="86" t="s">
        <v>451</v>
      </c>
      <c r="D250" s="86"/>
      <c r="E250" s="91"/>
      <c r="F250" s="48"/>
      <c r="G250" s="191"/>
    </row>
    <row r="251" spans="1:8" s="22" customFormat="1" x14ac:dyDescent="0.25">
      <c r="A251" s="56" t="s">
        <v>130</v>
      </c>
      <c r="B251" s="56"/>
      <c r="C251" s="56"/>
      <c r="D251" s="168"/>
      <c r="E251" s="91"/>
      <c r="F251" s="48"/>
      <c r="G251" s="191">
        <f>SUM(G252)</f>
        <v>600000</v>
      </c>
    </row>
    <row r="252" spans="1:8" s="22" customFormat="1" x14ac:dyDescent="0.25">
      <c r="A252" s="86"/>
      <c r="B252" s="93"/>
      <c r="C252" s="8" t="s">
        <v>212</v>
      </c>
      <c r="D252" s="96"/>
      <c r="E252" s="91"/>
      <c r="F252" s="48"/>
      <c r="G252" s="191">
        <v>600000</v>
      </c>
    </row>
    <row r="253" spans="1:8" s="22" customFormat="1" x14ac:dyDescent="0.25">
      <c r="A253" s="86"/>
      <c r="B253" s="8"/>
      <c r="C253" s="93"/>
      <c r="D253" s="8" t="s">
        <v>450</v>
      </c>
      <c r="E253" s="169"/>
      <c r="F253" s="48"/>
      <c r="G253" s="191"/>
    </row>
    <row r="254" spans="1:8" s="22" customFormat="1" x14ac:dyDescent="0.25">
      <c r="A254" s="86"/>
      <c r="B254" s="8"/>
      <c r="C254" s="93"/>
      <c r="D254" s="8"/>
      <c r="E254" s="169"/>
      <c r="F254" s="48"/>
      <c r="G254" s="191"/>
    </row>
    <row r="255" spans="1:8" s="22" customFormat="1" ht="35.1" customHeight="1" x14ac:dyDescent="0.25">
      <c r="A255" s="216" t="s">
        <v>133</v>
      </c>
      <c r="B255" s="216"/>
      <c r="C255" s="223"/>
      <c r="D255" s="216"/>
      <c r="E255" s="214">
        <v>1</v>
      </c>
      <c r="F255" s="215"/>
      <c r="G255" s="224">
        <f>SUM(G256+G263+G267+G297+G300)</f>
        <v>7235786</v>
      </c>
    </row>
    <row r="256" spans="1:8" s="22" customFormat="1" x14ac:dyDescent="0.25">
      <c r="A256" s="56" t="s">
        <v>93</v>
      </c>
      <c r="B256" s="56" t="s">
        <v>4</v>
      </c>
      <c r="C256" s="56"/>
      <c r="D256" s="8"/>
      <c r="E256" s="87"/>
      <c r="F256" s="48"/>
      <c r="G256" s="191">
        <f>SUM(G257)</f>
        <v>4913860</v>
      </c>
    </row>
    <row r="257" spans="1:7" s="22" customFormat="1" x14ac:dyDescent="0.25">
      <c r="A257" s="8"/>
      <c r="B257" s="52" t="s">
        <v>116</v>
      </c>
      <c r="C257" s="8"/>
      <c r="D257" s="8" t="s">
        <v>117</v>
      </c>
      <c r="E257" s="87"/>
      <c r="F257" s="48"/>
      <c r="G257" s="191">
        <f>SUM(G258+G260+G261)</f>
        <v>4913860</v>
      </c>
    </row>
    <row r="258" spans="1:7" s="22" customFormat="1" x14ac:dyDescent="0.25">
      <c r="A258" s="8"/>
      <c r="B258" s="8"/>
      <c r="C258" s="8" t="s">
        <v>139</v>
      </c>
      <c r="D258" s="8" t="s">
        <v>138</v>
      </c>
      <c r="E258" s="87"/>
      <c r="F258" s="48"/>
      <c r="G258" s="191">
        <v>4663860</v>
      </c>
    </row>
    <row r="259" spans="1:7" s="22" customFormat="1" x14ac:dyDescent="0.25">
      <c r="A259" s="8"/>
      <c r="B259" s="8"/>
      <c r="C259" s="93"/>
      <c r="D259" s="8" t="s">
        <v>17</v>
      </c>
      <c r="E259" s="50"/>
      <c r="F259" s="48"/>
      <c r="G259" s="191"/>
    </row>
    <row r="260" spans="1:7" s="22" customFormat="1" x14ac:dyDescent="0.25">
      <c r="A260" s="8"/>
      <c r="B260" s="8"/>
      <c r="C260" s="14" t="s">
        <v>140</v>
      </c>
      <c r="D260" s="8" t="s">
        <v>383</v>
      </c>
      <c r="E260" s="50"/>
      <c r="F260" s="48"/>
      <c r="G260" s="191">
        <v>150000</v>
      </c>
    </row>
    <row r="261" spans="1:7" s="22" customFormat="1" x14ac:dyDescent="0.25">
      <c r="A261" s="8"/>
      <c r="B261" s="8"/>
      <c r="C261" s="14" t="s">
        <v>142</v>
      </c>
      <c r="D261" s="8" t="s">
        <v>62</v>
      </c>
      <c r="E261" s="50"/>
      <c r="F261" s="48"/>
      <c r="G261" s="191">
        <v>100000</v>
      </c>
    </row>
    <row r="262" spans="1:7" s="22" customFormat="1" x14ac:dyDescent="0.25">
      <c r="A262" s="8"/>
      <c r="B262" s="8"/>
      <c r="C262" s="14"/>
      <c r="D262" s="8"/>
      <c r="E262" s="50"/>
      <c r="F262" s="48"/>
      <c r="G262" s="191"/>
    </row>
    <row r="263" spans="1:7" s="22" customFormat="1" x14ac:dyDescent="0.25">
      <c r="A263" s="56" t="s">
        <v>94</v>
      </c>
      <c r="B263" s="56" t="s">
        <v>14</v>
      </c>
      <c r="C263" s="56"/>
      <c r="D263" s="56"/>
      <c r="E263" s="87"/>
      <c r="F263" s="48"/>
      <c r="G263" s="191">
        <f>SUM(G264:G266)</f>
        <v>927926</v>
      </c>
    </row>
    <row r="264" spans="1:7" s="22" customFormat="1" x14ac:dyDescent="0.25">
      <c r="A264" s="8"/>
      <c r="B264" s="8"/>
      <c r="C264" s="93"/>
      <c r="D264" s="8" t="s">
        <v>435</v>
      </c>
      <c r="E264" s="50"/>
      <c r="F264" s="48"/>
      <c r="G264" s="191">
        <v>859926</v>
      </c>
    </row>
    <row r="265" spans="1:7" s="22" customFormat="1" x14ac:dyDescent="0.25">
      <c r="A265" s="8"/>
      <c r="B265" s="8"/>
      <c r="C265" s="93"/>
      <c r="D265" s="8" t="s">
        <v>145</v>
      </c>
      <c r="E265" s="50"/>
      <c r="F265" s="48"/>
      <c r="G265" s="191">
        <v>18000</v>
      </c>
    </row>
    <row r="266" spans="1:7" s="22" customFormat="1" x14ac:dyDescent="0.25">
      <c r="A266" s="8"/>
      <c r="B266" s="8"/>
      <c r="C266" s="93"/>
      <c r="D266" s="8" t="s">
        <v>453</v>
      </c>
      <c r="E266" s="50"/>
      <c r="F266" s="48"/>
      <c r="G266" s="191">
        <v>50000</v>
      </c>
    </row>
    <row r="267" spans="1:7" s="22" customFormat="1" x14ac:dyDescent="0.25">
      <c r="A267" s="56" t="s">
        <v>73</v>
      </c>
      <c r="B267" s="56" t="s">
        <v>74</v>
      </c>
      <c r="C267" s="56"/>
      <c r="D267" s="8"/>
      <c r="E267" s="87"/>
      <c r="F267" s="48"/>
      <c r="G267" s="191">
        <f>SUM(G268+G277+G282+G293+G295)</f>
        <v>1330000</v>
      </c>
    </row>
    <row r="268" spans="1:7" s="22" customFormat="1" x14ac:dyDescent="0.25">
      <c r="A268" s="86"/>
      <c r="B268" s="52" t="s">
        <v>84</v>
      </c>
      <c r="C268" s="86" t="s">
        <v>15</v>
      </c>
      <c r="D268" s="8"/>
      <c r="E268" s="87"/>
      <c r="F268" s="48"/>
      <c r="G268" s="191">
        <f>SUM(G269+G273)</f>
        <v>150000</v>
      </c>
    </row>
    <row r="269" spans="1:7" s="22" customFormat="1" x14ac:dyDescent="0.25">
      <c r="A269" s="86"/>
      <c r="B269" s="8"/>
      <c r="C269" s="56" t="s">
        <v>238</v>
      </c>
      <c r="D269" s="8" t="s">
        <v>95</v>
      </c>
      <c r="E269" s="87"/>
      <c r="F269" s="48"/>
      <c r="G269" s="191">
        <v>50000</v>
      </c>
    </row>
    <row r="270" spans="1:7" s="22" customFormat="1" x14ac:dyDescent="0.25">
      <c r="A270" s="86"/>
      <c r="B270" s="8"/>
      <c r="C270" s="86"/>
      <c r="D270" s="86" t="s">
        <v>146</v>
      </c>
      <c r="E270" s="89"/>
      <c r="F270" s="160"/>
      <c r="G270" s="89"/>
    </row>
    <row r="271" spans="1:7" s="22" customFormat="1" x14ac:dyDescent="0.25">
      <c r="A271" s="86"/>
      <c r="B271" s="8"/>
      <c r="C271" s="86"/>
      <c r="D271" s="86" t="s">
        <v>147</v>
      </c>
      <c r="E271" s="89"/>
      <c r="F271" s="160"/>
      <c r="G271" s="89"/>
    </row>
    <row r="272" spans="1:7" s="22" customFormat="1" x14ac:dyDescent="0.25">
      <c r="A272" s="86"/>
      <c r="B272" s="8"/>
      <c r="C272" s="86"/>
      <c r="D272" s="86" t="s">
        <v>96</v>
      </c>
      <c r="E272" s="89"/>
      <c r="F272" s="160"/>
      <c r="G272" s="89"/>
    </row>
    <row r="273" spans="1:7" s="22" customFormat="1" x14ac:dyDescent="0.25">
      <c r="A273" s="86"/>
      <c r="B273" s="8"/>
      <c r="C273" s="56" t="s">
        <v>85</v>
      </c>
      <c r="D273" s="23" t="s">
        <v>86</v>
      </c>
      <c r="E273" s="87"/>
      <c r="F273" s="48"/>
      <c r="G273" s="191">
        <v>100000</v>
      </c>
    </row>
    <row r="274" spans="1:7" s="22" customFormat="1" x14ac:dyDescent="0.25">
      <c r="A274" s="8"/>
      <c r="B274" s="8"/>
      <c r="C274" s="86"/>
      <c r="D274" s="86" t="s">
        <v>58</v>
      </c>
      <c r="E274" s="89"/>
      <c r="F274" s="160"/>
      <c r="G274" s="89"/>
    </row>
    <row r="275" spans="1:7" s="22" customFormat="1" x14ac:dyDescent="0.25">
      <c r="A275" s="8"/>
      <c r="B275" s="8"/>
      <c r="C275" s="86"/>
      <c r="D275" s="86" t="s">
        <v>239</v>
      </c>
      <c r="E275" s="89"/>
      <c r="F275" s="160"/>
      <c r="G275" s="89"/>
    </row>
    <row r="276" spans="1:7" s="22" customFormat="1" x14ac:dyDescent="0.25">
      <c r="A276" s="8"/>
      <c r="B276" s="8"/>
      <c r="C276" s="86"/>
      <c r="D276" s="86" t="s">
        <v>266</v>
      </c>
      <c r="E276" s="89"/>
      <c r="F276" s="160"/>
      <c r="G276" s="89"/>
    </row>
    <row r="277" spans="1:7" s="22" customFormat="1" x14ac:dyDescent="0.25">
      <c r="A277" s="8"/>
      <c r="B277" s="52" t="s">
        <v>97</v>
      </c>
      <c r="C277" s="14" t="s">
        <v>98</v>
      </c>
      <c r="D277" s="8"/>
      <c r="E277" s="90"/>
      <c r="F277" s="48"/>
      <c r="G277" s="191">
        <f>SUM(G278+G280)</f>
        <v>170000</v>
      </c>
    </row>
    <row r="278" spans="1:7" s="22" customFormat="1" x14ac:dyDescent="0.25">
      <c r="A278" s="8"/>
      <c r="B278" s="8"/>
      <c r="C278" s="153" t="s">
        <v>99</v>
      </c>
      <c r="D278" s="8" t="s">
        <v>100</v>
      </c>
      <c r="E278" s="90"/>
      <c r="F278" s="48"/>
      <c r="G278" s="191">
        <v>60000</v>
      </c>
    </row>
    <row r="279" spans="1:7" s="22" customFormat="1" x14ac:dyDescent="0.25">
      <c r="A279" s="8"/>
      <c r="B279" s="8"/>
      <c r="C279" s="93" t="s">
        <v>267</v>
      </c>
      <c r="D279" s="86" t="s">
        <v>104</v>
      </c>
      <c r="E279" s="90"/>
      <c r="F279" s="48"/>
      <c r="G279" s="191"/>
    </row>
    <row r="280" spans="1:7" s="22" customFormat="1" x14ac:dyDescent="0.25">
      <c r="A280" s="8"/>
      <c r="B280" s="8"/>
      <c r="C280" s="153" t="s">
        <v>101</v>
      </c>
      <c r="D280" s="8" t="s">
        <v>102</v>
      </c>
      <c r="E280" s="90"/>
      <c r="F280" s="48"/>
      <c r="G280" s="191">
        <v>110000</v>
      </c>
    </row>
    <row r="281" spans="1:7" s="22" customFormat="1" x14ac:dyDescent="0.25">
      <c r="A281" s="8"/>
      <c r="B281" s="8"/>
      <c r="C281" s="93" t="s">
        <v>268</v>
      </c>
      <c r="D281" s="86" t="s">
        <v>103</v>
      </c>
      <c r="E281" s="90"/>
      <c r="F281" s="48"/>
      <c r="G281" s="191"/>
    </row>
    <row r="282" spans="1:7" s="22" customFormat="1" x14ac:dyDescent="0.25">
      <c r="A282" s="8"/>
      <c r="B282" s="52" t="s">
        <v>75</v>
      </c>
      <c r="C282" s="86" t="s">
        <v>16</v>
      </c>
      <c r="D282" s="8"/>
      <c r="E282" s="90"/>
      <c r="F282" s="48"/>
      <c r="G282" s="191">
        <f>SUM(G283+G286+G288)</f>
        <v>750000</v>
      </c>
    </row>
    <row r="283" spans="1:7" s="22" customFormat="1" x14ac:dyDescent="0.25">
      <c r="A283" s="8"/>
      <c r="B283" s="8"/>
      <c r="C283" s="56" t="s">
        <v>105</v>
      </c>
      <c r="D283" s="8" t="s">
        <v>106</v>
      </c>
      <c r="E283" s="90"/>
      <c r="F283" s="48"/>
      <c r="G283" s="191">
        <v>500000</v>
      </c>
    </row>
    <row r="284" spans="1:7" s="22" customFormat="1" x14ac:dyDescent="0.25">
      <c r="A284" s="8"/>
      <c r="B284" s="8"/>
      <c r="C284" s="93" t="s">
        <v>291</v>
      </c>
      <c r="D284" s="86" t="s">
        <v>50</v>
      </c>
      <c r="E284" s="89"/>
      <c r="F284" s="160"/>
      <c r="G284" s="157"/>
    </row>
    <row r="285" spans="1:7" s="22" customFormat="1" x14ac:dyDescent="0.25">
      <c r="A285" s="8"/>
      <c r="B285" s="8"/>
      <c r="C285" s="93" t="s">
        <v>294</v>
      </c>
      <c r="D285" s="86" t="s">
        <v>51</v>
      </c>
      <c r="E285" s="89"/>
      <c r="F285" s="160"/>
      <c r="G285" s="157"/>
    </row>
    <row r="286" spans="1:7" s="22" customFormat="1" x14ac:dyDescent="0.25">
      <c r="A286" s="8"/>
      <c r="B286" s="8"/>
      <c r="C286" s="153" t="s">
        <v>88</v>
      </c>
      <c r="D286" s="8" t="s">
        <v>48</v>
      </c>
      <c r="E286" s="87"/>
      <c r="F286" s="48"/>
      <c r="G286" s="191">
        <v>100000</v>
      </c>
    </row>
    <row r="287" spans="1:7" s="22" customFormat="1" x14ac:dyDescent="0.25">
      <c r="A287" s="8"/>
      <c r="B287" s="8"/>
      <c r="C287" s="14"/>
      <c r="D287" s="8" t="s">
        <v>254</v>
      </c>
      <c r="E287" s="87"/>
      <c r="F287" s="48"/>
      <c r="G287" s="191"/>
    </row>
    <row r="288" spans="1:7" s="22" customFormat="1" x14ac:dyDescent="0.25">
      <c r="A288" s="8"/>
      <c r="B288" s="8"/>
      <c r="C288" s="52" t="s">
        <v>77</v>
      </c>
      <c r="D288" s="8" t="s">
        <v>78</v>
      </c>
      <c r="E288" s="87"/>
      <c r="F288" s="48"/>
      <c r="G288" s="191">
        <v>150000</v>
      </c>
    </row>
    <row r="289" spans="1:7" s="22" customFormat="1" x14ac:dyDescent="0.25">
      <c r="A289" s="8"/>
      <c r="B289" s="8"/>
      <c r="C289" s="86"/>
      <c r="D289" s="86" t="s">
        <v>240</v>
      </c>
      <c r="E289" s="159"/>
      <c r="F289" s="48"/>
    </row>
    <row r="290" spans="1:7" s="22" customFormat="1" x14ac:dyDescent="0.25">
      <c r="A290" s="8"/>
      <c r="B290" s="8"/>
      <c r="C290" s="86"/>
      <c r="D290" s="86" t="s">
        <v>241</v>
      </c>
      <c r="E290" s="159"/>
      <c r="F290" s="48"/>
    </row>
    <row r="291" spans="1:7" s="22" customFormat="1" x14ac:dyDescent="0.25">
      <c r="A291" s="8"/>
      <c r="B291" s="8"/>
      <c r="C291" s="86"/>
      <c r="D291" s="86" t="s">
        <v>454</v>
      </c>
      <c r="E291" s="159"/>
      <c r="F291" s="48"/>
    </row>
    <row r="292" spans="1:7" s="22" customFormat="1" x14ac:dyDescent="0.25">
      <c r="A292" s="8"/>
      <c r="B292" s="8"/>
      <c r="C292" s="86"/>
      <c r="D292" s="86" t="s">
        <v>235</v>
      </c>
      <c r="E292" s="159"/>
      <c r="F292" s="48"/>
    </row>
    <row r="293" spans="1:7" s="22" customFormat="1" x14ac:dyDescent="0.25">
      <c r="A293" s="8"/>
      <c r="B293" s="52" t="s">
        <v>148</v>
      </c>
      <c r="C293" s="86" t="s">
        <v>208</v>
      </c>
      <c r="D293" s="8"/>
      <c r="E293" s="87"/>
      <c r="F293" s="48"/>
      <c r="G293" s="191">
        <v>150000</v>
      </c>
    </row>
    <row r="294" spans="1:7" s="22" customFormat="1" x14ac:dyDescent="0.25">
      <c r="A294" s="8"/>
      <c r="B294" s="8"/>
      <c r="C294" s="56" t="s">
        <v>149</v>
      </c>
      <c r="D294" s="8" t="s">
        <v>150</v>
      </c>
      <c r="E294" s="90"/>
      <c r="F294" s="48"/>
      <c r="G294" s="191"/>
    </row>
    <row r="295" spans="1:7" s="22" customFormat="1" x14ac:dyDescent="0.25">
      <c r="A295" s="8"/>
      <c r="B295" s="52" t="s">
        <v>79</v>
      </c>
      <c r="C295" s="141" t="s">
        <v>80</v>
      </c>
      <c r="D295" s="8"/>
      <c r="E295" s="87"/>
      <c r="F295" s="48"/>
      <c r="G295" s="191">
        <v>110000</v>
      </c>
    </row>
    <row r="296" spans="1:7" s="22" customFormat="1" x14ac:dyDescent="0.25">
      <c r="A296" s="8"/>
      <c r="B296" s="8"/>
      <c r="C296" s="52" t="s">
        <v>81</v>
      </c>
      <c r="D296" s="23" t="s">
        <v>82</v>
      </c>
      <c r="E296" s="90"/>
      <c r="F296" s="48"/>
      <c r="G296" s="191"/>
    </row>
    <row r="297" spans="1:7" s="22" customFormat="1" x14ac:dyDescent="0.25">
      <c r="A297" s="56" t="s">
        <v>130</v>
      </c>
      <c r="B297" s="56"/>
      <c r="C297" s="56"/>
      <c r="D297" s="168"/>
      <c r="E297" s="91"/>
      <c r="F297" s="48"/>
      <c r="G297" s="191">
        <v>13200</v>
      </c>
    </row>
    <row r="298" spans="1:7" s="22" customFormat="1" x14ac:dyDescent="0.25">
      <c r="A298" s="86"/>
      <c r="B298" s="93"/>
      <c r="C298" s="8" t="s">
        <v>212</v>
      </c>
      <c r="D298" s="96"/>
      <c r="E298" s="91"/>
      <c r="F298" s="48"/>
      <c r="G298" s="191"/>
    </row>
    <row r="299" spans="1:7" s="22" customFormat="1" x14ac:dyDescent="0.25">
      <c r="A299" s="8"/>
      <c r="B299" s="8"/>
      <c r="C299" s="86"/>
      <c r="D299" s="8" t="s">
        <v>456</v>
      </c>
      <c r="E299" s="165">
        <v>13200</v>
      </c>
      <c r="F299" s="48"/>
      <c r="G299" s="191"/>
    </row>
    <row r="300" spans="1:7" s="22" customFormat="1" x14ac:dyDescent="0.25">
      <c r="A300" s="8" t="s">
        <v>216</v>
      </c>
      <c r="B300" s="8" t="s">
        <v>217</v>
      </c>
      <c r="C300" s="86"/>
      <c r="D300" s="8"/>
      <c r="E300" s="165"/>
      <c r="F300" s="48"/>
      <c r="G300" s="191">
        <f>SUM(G301+G303)</f>
        <v>50800</v>
      </c>
    </row>
    <row r="301" spans="1:7" s="22" customFormat="1" x14ac:dyDescent="0.25">
      <c r="A301" s="8"/>
      <c r="B301" s="8"/>
      <c r="C301" s="52" t="s">
        <v>314</v>
      </c>
      <c r="D301" s="8" t="s">
        <v>315</v>
      </c>
      <c r="E301" s="165"/>
      <c r="F301" s="48"/>
      <c r="G301" s="191">
        <v>40000</v>
      </c>
    </row>
    <row r="302" spans="1:7" s="22" customFormat="1" x14ac:dyDescent="0.25">
      <c r="A302" s="8"/>
      <c r="B302" s="8"/>
      <c r="C302" s="86"/>
      <c r="D302" s="8" t="s">
        <v>455</v>
      </c>
      <c r="E302" s="165"/>
      <c r="F302" s="48"/>
      <c r="G302" s="191"/>
    </row>
    <row r="303" spans="1:7" s="22" customFormat="1" x14ac:dyDescent="0.25">
      <c r="A303" s="8"/>
      <c r="B303" s="8"/>
      <c r="C303" s="153" t="s">
        <v>272</v>
      </c>
      <c r="D303" s="14" t="s">
        <v>273</v>
      </c>
      <c r="E303" s="165"/>
      <c r="F303" s="48"/>
      <c r="G303" s="191">
        <v>10800</v>
      </c>
    </row>
    <row r="304" spans="1:7" s="22" customFormat="1" x14ac:dyDescent="0.25">
      <c r="A304" s="8"/>
      <c r="B304" s="8"/>
      <c r="C304" s="86"/>
      <c r="D304" s="8"/>
      <c r="E304" s="165"/>
      <c r="F304" s="48"/>
      <c r="G304" s="191"/>
    </row>
    <row r="305" spans="1:7" s="22" customFormat="1" x14ac:dyDescent="0.25">
      <c r="A305" s="86"/>
      <c r="B305" s="8" t="s">
        <v>242</v>
      </c>
      <c r="C305" s="86"/>
      <c r="D305" s="96"/>
      <c r="E305" s="91"/>
      <c r="F305" s="48"/>
      <c r="G305" s="191"/>
    </row>
    <row r="306" spans="1:7" s="22" customFormat="1" x14ac:dyDescent="0.25">
      <c r="A306" s="86"/>
      <c r="B306" s="8" t="s">
        <v>243</v>
      </c>
      <c r="C306" s="86"/>
      <c r="D306" s="170"/>
      <c r="E306" s="165">
        <f>SUM(G255)</f>
        <v>7235786</v>
      </c>
      <c r="F306" s="48"/>
      <c r="G306" s="191"/>
    </row>
    <row r="307" spans="1:7" s="22" customFormat="1" x14ac:dyDescent="0.25">
      <c r="A307" s="86"/>
      <c r="B307" s="8" t="s">
        <v>244</v>
      </c>
      <c r="C307" s="86"/>
      <c r="D307" s="96"/>
      <c r="E307" s="165">
        <v>-3652000</v>
      </c>
      <c r="F307" s="48"/>
      <c r="G307" s="191"/>
    </row>
    <row r="308" spans="1:7" s="22" customFormat="1" x14ac:dyDescent="0.25">
      <c r="A308" s="86"/>
      <c r="B308" s="8" t="s">
        <v>245</v>
      </c>
      <c r="C308" s="86"/>
      <c r="D308" s="96"/>
      <c r="E308" s="165">
        <f>SUM(E306:E307)</f>
        <v>3583786</v>
      </c>
      <c r="F308" s="48"/>
      <c r="G308" s="191"/>
    </row>
    <row r="309" spans="1:7" s="22" customFormat="1" x14ac:dyDescent="0.25">
      <c r="A309" s="86"/>
      <c r="B309" s="8"/>
      <c r="C309" s="86"/>
      <c r="D309" s="96"/>
      <c r="E309" s="237"/>
      <c r="F309" s="48"/>
      <c r="G309" s="191"/>
    </row>
    <row r="310" spans="1:7" s="22" customFormat="1" x14ac:dyDescent="0.25">
      <c r="A310" s="86"/>
      <c r="B310" s="8" t="s">
        <v>477</v>
      </c>
      <c r="C310" s="86"/>
      <c r="D310" s="96"/>
      <c r="E310" s="237"/>
      <c r="F310" s="48"/>
      <c r="G310" s="191"/>
    </row>
    <row r="311" spans="1:7" s="22" customFormat="1" x14ac:dyDescent="0.25">
      <c r="A311" s="86"/>
      <c r="B311" s="8"/>
      <c r="C311" s="86"/>
      <c r="D311" s="96"/>
      <c r="E311" s="237"/>
      <c r="F311" s="48"/>
      <c r="G311" s="191"/>
    </row>
    <row r="312" spans="1:7" s="22" customFormat="1" x14ac:dyDescent="0.25">
      <c r="A312" s="86"/>
      <c r="B312" s="8"/>
      <c r="C312" s="86"/>
      <c r="D312" s="96"/>
      <c r="E312" s="237"/>
      <c r="F312" s="48"/>
      <c r="G312" s="191"/>
    </row>
    <row r="313" spans="1:7" s="22" customFormat="1" x14ac:dyDescent="0.25">
      <c r="A313" s="86"/>
      <c r="B313" s="8" t="s">
        <v>246</v>
      </c>
      <c r="C313" s="86"/>
      <c r="D313" s="170"/>
      <c r="E313" s="89" t="s">
        <v>12</v>
      </c>
      <c r="F313" s="48"/>
      <c r="G313" s="195" t="s">
        <v>306</v>
      </c>
    </row>
    <row r="314" spans="1:7" s="22" customFormat="1" x14ac:dyDescent="0.25">
      <c r="A314" s="86"/>
      <c r="B314" s="8" t="s">
        <v>247</v>
      </c>
      <c r="C314" s="86"/>
      <c r="D314" s="163"/>
      <c r="E314" s="90">
        <v>374</v>
      </c>
      <c r="F314" s="48"/>
      <c r="G314" s="191">
        <f>SUM(E314)*1854</f>
        <v>693396</v>
      </c>
    </row>
    <row r="315" spans="1:7" s="22" customFormat="1" x14ac:dyDescent="0.25">
      <c r="A315" s="86"/>
      <c r="B315" s="8" t="s">
        <v>248</v>
      </c>
      <c r="C315" s="86"/>
      <c r="D315" s="96"/>
      <c r="E315" s="90">
        <v>259</v>
      </c>
      <c r="F315" s="48"/>
      <c r="G315" s="191">
        <v>480187</v>
      </c>
    </row>
    <row r="316" spans="1:7" s="22" customFormat="1" x14ac:dyDescent="0.25">
      <c r="A316" s="86"/>
      <c r="B316" s="8" t="s">
        <v>249</v>
      </c>
      <c r="C316" s="86"/>
      <c r="D316" s="96"/>
      <c r="E316" s="90">
        <v>207</v>
      </c>
      <c r="F316" s="48"/>
      <c r="G316" s="191">
        <v>383779</v>
      </c>
    </row>
    <row r="317" spans="1:7" s="22" customFormat="1" x14ac:dyDescent="0.25">
      <c r="A317" s="86"/>
      <c r="B317" s="8" t="s">
        <v>250</v>
      </c>
      <c r="C317" s="86"/>
      <c r="D317" s="96"/>
      <c r="E317" s="90">
        <v>129</v>
      </c>
      <c r="F317" s="48"/>
      <c r="G317" s="191">
        <f>SUM(E317)*1854</f>
        <v>239166</v>
      </c>
    </row>
    <row r="318" spans="1:7" s="22" customFormat="1" x14ac:dyDescent="0.25">
      <c r="A318" s="86"/>
      <c r="B318" s="8" t="s">
        <v>251</v>
      </c>
      <c r="C318" s="86"/>
      <c r="D318" s="96"/>
      <c r="E318" s="90">
        <v>124</v>
      </c>
      <c r="F318" s="48"/>
      <c r="G318" s="191">
        <f>SUM(E318)*1854</f>
        <v>229896</v>
      </c>
    </row>
    <row r="319" spans="1:7" s="22" customFormat="1" x14ac:dyDescent="0.25">
      <c r="A319" s="86"/>
      <c r="B319" s="8" t="s">
        <v>252</v>
      </c>
      <c r="C319" s="86"/>
      <c r="D319" s="96"/>
      <c r="E319" s="90">
        <v>765</v>
      </c>
      <c r="F319" s="48"/>
      <c r="G319" s="191">
        <v>1418311</v>
      </c>
    </row>
    <row r="320" spans="1:7" s="22" customFormat="1" x14ac:dyDescent="0.25">
      <c r="A320" s="86"/>
      <c r="B320" s="8" t="s">
        <v>253</v>
      </c>
      <c r="C320" s="86"/>
      <c r="D320" s="96"/>
      <c r="E320" s="90">
        <v>75</v>
      </c>
      <c r="F320" s="48"/>
      <c r="G320" s="191">
        <v>139051</v>
      </c>
    </row>
    <row r="321" spans="1:7" s="22" customFormat="1" x14ac:dyDescent="0.25">
      <c r="A321" s="86"/>
      <c r="B321" s="8" t="s">
        <v>37</v>
      </c>
      <c r="C321" s="86"/>
      <c r="D321" s="96"/>
      <c r="E321" s="90">
        <f>SUM(E314:E320)</f>
        <v>1933</v>
      </c>
      <c r="F321" s="48"/>
      <c r="G321" s="191">
        <f>SUM(G314:G320)</f>
        <v>3583786</v>
      </c>
    </row>
    <row r="322" spans="1:7" s="22" customFormat="1" x14ac:dyDescent="0.25">
      <c r="A322" s="86"/>
      <c r="B322" s="8"/>
      <c r="C322" s="86"/>
      <c r="D322" s="96"/>
      <c r="E322" s="90"/>
      <c r="F322" s="48"/>
      <c r="G322" s="191"/>
    </row>
    <row r="323" spans="1:7" s="22" customFormat="1" ht="35.1" customHeight="1" x14ac:dyDescent="0.25">
      <c r="A323" s="216" t="s">
        <v>350</v>
      </c>
      <c r="B323" s="217"/>
      <c r="C323" s="233"/>
      <c r="D323" s="234"/>
      <c r="E323" s="218"/>
      <c r="F323" s="219"/>
      <c r="G323" s="224">
        <f>SUM(G324)</f>
        <v>0</v>
      </c>
    </row>
    <row r="324" spans="1:7" s="22" customFormat="1" x14ac:dyDescent="0.25">
      <c r="A324" s="56" t="s">
        <v>73</v>
      </c>
      <c r="B324" s="56" t="s">
        <v>74</v>
      </c>
      <c r="C324" s="56"/>
      <c r="D324" s="8"/>
      <c r="E324" s="87"/>
      <c r="F324" s="48"/>
      <c r="G324" s="191">
        <f>SUM(G325+G328+G331)</f>
        <v>0</v>
      </c>
    </row>
    <row r="325" spans="1:7" s="22" customFormat="1" x14ac:dyDescent="0.25">
      <c r="A325" s="86"/>
      <c r="B325" s="52" t="s">
        <v>84</v>
      </c>
      <c r="C325" s="86" t="s">
        <v>15</v>
      </c>
      <c r="D325" s="8"/>
      <c r="E325" s="87"/>
      <c r="F325" s="48"/>
      <c r="G325" s="191">
        <f>SUM(G326)</f>
        <v>0</v>
      </c>
    </row>
    <row r="326" spans="1:7" s="22" customFormat="1" x14ac:dyDescent="0.25">
      <c r="A326" s="86"/>
      <c r="B326" s="8"/>
      <c r="C326" s="56" t="s">
        <v>85</v>
      </c>
      <c r="D326" s="23" t="s">
        <v>86</v>
      </c>
      <c r="E326" s="90"/>
      <c r="F326" s="48"/>
      <c r="G326" s="191">
        <v>0</v>
      </c>
    </row>
    <row r="327" spans="1:7" s="22" customFormat="1" x14ac:dyDescent="0.25">
      <c r="A327" s="86"/>
      <c r="B327" s="8"/>
      <c r="C327" s="86" t="s">
        <v>237</v>
      </c>
      <c r="D327" s="86" t="s">
        <v>266</v>
      </c>
      <c r="E327" s="90"/>
      <c r="F327" s="48"/>
      <c r="G327" s="191"/>
    </row>
    <row r="328" spans="1:7" s="22" customFormat="1" x14ac:dyDescent="0.25">
      <c r="A328" s="86"/>
      <c r="B328" s="52" t="s">
        <v>75</v>
      </c>
      <c r="C328" s="8" t="s">
        <v>386</v>
      </c>
      <c r="D328" s="86"/>
      <c r="E328" s="50"/>
      <c r="F328" s="87"/>
      <c r="G328" s="191">
        <v>0</v>
      </c>
    </row>
    <row r="329" spans="1:7" s="22" customFormat="1" x14ac:dyDescent="0.25">
      <c r="A329" s="86"/>
      <c r="B329" s="8"/>
      <c r="C329" s="86" t="s">
        <v>323</v>
      </c>
      <c r="D329" s="86" t="s">
        <v>78</v>
      </c>
      <c r="E329" s="90"/>
      <c r="F329" s="48"/>
      <c r="G329" s="191"/>
    </row>
    <row r="330" spans="1:7" s="22" customFormat="1" x14ac:dyDescent="0.25">
      <c r="A330" s="86"/>
      <c r="B330" s="8"/>
      <c r="C330" s="86"/>
      <c r="D330" s="86" t="s">
        <v>387</v>
      </c>
      <c r="E330" s="90"/>
      <c r="F330" s="48"/>
      <c r="G330" s="191"/>
    </row>
    <row r="331" spans="1:7" s="22" customFormat="1" x14ac:dyDescent="0.25">
      <c r="A331" s="86"/>
      <c r="B331" s="52" t="s">
        <v>79</v>
      </c>
      <c r="C331" s="141" t="s">
        <v>80</v>
      </c>
      <c r="D331" s="8"/>
      <c r="E331" s="90"/>
      <c r="F331" s="48"/>
      <c r="G331" s="191">
        <v>0</v>
      </c>
    </row>
    <row r="332" spans="1:7" s="22" customFormat="1" x14ac:dyDescent="0.25">
      <c r="A332" s="86"/>
      <c r="B332" s="8"/>
      <c r="C332" s="52" t="s">
        <v>81</v>
      </c>
      <c r="D332" s="23" t="s">
        <v>82</v>
      </c>
      <c r="E332" s="90"/>
      <c r="F332" s="48"/>
      <c r="G332" s="191"/>
    </row>
    <row r="333" spans="1:7" s="22" customFormat="1" x14ac:dyDescent="0.25">
      <c r="A333" s="86"/>
      <c r="B333" s="8"/>
      <c r="C333" s="86"/>
      <c r="D333" s="96"/>
      <c r="E333" s="90"/>
      <c r="F333" s="48"/>
      <c r="G333" s="191"/>
    </row>
    <row r="334" spans="1:7" s="22" customFormat="1" ht="35.1" customHeight="1" x14ac:dyDescent="0.25">
      <c r="A334" s="216" t="s">
        <v>134</v>
      </c>
      <c r="B334" s="217"/>
      <c r="C334" s="233"/>
      <c r="D334" s="234"/>
      <c r="E334" s="218"/>
      <c r="F334" s="215"/>
      <c r="G334" s="224">
        <f>SUM(G345+G335)</f>
        <v>3794000</v>
      </c>
    </row>
    <row r="335" spans="1:7" s="22" customFormat="1" x14ac:dyDescent="0.25">
      <c r="A335" s="56" t="s">
        <v>73</v>
      </c>
      <c r="B335" s="56" t="s">
        <v>74</v>
      </c>
      <c r="C335" s="56"/>
      <c r="D335" s="8"/>
      <c r="E335" s="87"/>
      <c r="F335" s="48"/>
      <c r="G335" s="191">
        <f>SUM(G336+G339)</f>
        <v>0</v>
      </c>
    </row>
    <row r="336" spans="1:7" s="22" customFormat="1" x14ac:dyDescent="0.25">
      <c r="A336" s="86"/>
      <c r="B336" s="52" t="s">
        <v>84</v>
      </c>
      <c r="C336" s="86" t="s">
        <v>15</v>
      </c>
      <c r="D336" s="8"/>
      <c r="E336" s="87"/>
      <c r="F336" s="48"/>
      <c r="G336" s="191">
        <f>SUM(G337)</f>
        <v>0</v>
      </c>
    </row>
    <row r="337" spans="1:7" s="22" customFormat="1" x14ac:dyDescent="0.25">
      <c r="A337" s="86"/>
      <c r="B337" s="8"/>
      <c r="C337" s="56" t="s">
        <v>85</v>
      </c>
      <c r="D337" s="23" t="s">
        <v>86</v>
      </c>
      <c r="E337" s="90"/>
      <c r="F337" s="48"/>
      <c r="G337" s="191">
        <v>0</v>
      </c>
    </row>
    <row r="338" spans="1:7" s="22" customFormat="1" x14ac:dyDescent="0.25">
      <c r="A338" s="86"/>
      <c r="B338" s="8"/>
      <c r="C338" s="86" t="s">
        <v>237</v>
      </c>
      <c r="D338" s="86" t="s">
        <v>266</v>
      </c>
      <c r="E338" s="90"/>
      <c r="F338" s="48"/>
      <c r="G338" s="191"/>
    </row>
    <row r="339" spans="1:7" s="22" customFormat="1" x14ac:dyDescent="0.25">
      <c r="A339" s="86"/>
      <c r="B339" s="52" t="s">
        <v>79</v>
      </c>
      <c r="C339" s="141" t="s">
        <v>80</v>
      </c>
      <c r="D339" s="8"/>
      <c r="E339" s="90"/>
      <c r="F339" s="48"/>
      <c r="G339" s="191">
        <v>0</v>
      </c>
    </row>
    <row r="340" spans="1:7" s="22" customFormat="1" x14ac:dyDescent="0.25">
      <c r="A340" s="86"/>
      <c r="B340" s="8"/>
      <c r="C340" s="52" t="s">
        <v>81</v>
      </c>
      <c r="D340" s="23" t="s">
        <v>82</v>
      </c>
      <c r="E340" s="90"/>
      <c r="F340" s="48"/>
      <c r="G340" s="191"/>
    </row>
    <row r="341" spans="1:7" s="22" customFormat="1" x14ac:dyDescent="0.25">
      <c r="A341" s="86"/>
      <c r="B341" s="8"/>
      <c r="C341" s="52" t="s">
        <v>385</v>
      </c>
      <c r="D341" s="23"/>
      <c r="E341" s="90"/>
      <c r="F341" s="48"/>
      <c r="G341" s="191"/>
    </row>
    <row r="342" spans="1:7" s="22" customFormat="1" x14ac:dyDescent="0.25">
      <c r="A342" s="86"/>
      <c r="B342" s="52" t="s">
        <v>75</v>
      </c>
      <c r="C342" s="8" t="s">
        <v>386</v>
      </c>
      <c r="D342" s="86"/>
      <c r="E342" s="90"/>
      <c r="F342" s="48"/>
      <c r="G342" s="191"/>
    </row>
    <row r="343" spans="1:7" s="22" customFormat="1" x14ac:dyDescent="0.25">
      <c r="A343" s="86"/>
      <c r="B343" s="8"/>
      <c r="C343" s="86" t="s">
        <v>323</v>
      </c>
      <c r="D343" s="86" t="s">
        <v>78</v>
      </c>
      <c r="E343" s="90"/>
      <c r="F343" s="48"/>
      <c r="G343" s="191"/>
    </row>
    <row r="344" spans="1:7" s="22" customFormat="1" x14ac:dyDescent="0.25">
      <c r="A344" s="86"/>
      <c r="B344" s="8"/>
      <c r="C344" s="86"/>
      <c r="D344" s="86" t="s">
        <v>387</v>
      </c>
      <c r="E344" s="90"/>
      <c r="F344" s="48"/>
      <c r="G344" s="191"/>
    </row>
    <row r="345" spans="1:7" s="22" customFormat="1" x14ac:dyDescent="0.25">
      <c r="A345" s="56" t="s">
        <v>135</v>
      </c>
      <c r="B345" s="56"/>
      <c r="C345" s="56"/>
      <c r="D345" s="56"/>
      <c r="E345" s="90"/>
      <c r="F345" s="48"/>
      <c r="G345" s="191">
        <f>SUM(G346)</f>
        <v>3794000</v>
      </c>
    </row>
    <row r="346" spans="1:7" s="22" customFormat="1" x14ac:dyDescent="0.25">
      <c r="A346" s="86"/>
      <c r="B346" s="8" t="s">
        <v>384</v>
      </c>
      <c r="C346" s="8"/>
      <c r="D346" s="96"/>
      <c r="E346" s="169"/>
      <c r="F346" s="48"/>
      <c r="G346" s="191">
        <v>3794000</v>
      </c>
    </row>
    <row r="347" spans="1:7" s="22" customFormat="1" x14ac:dyDescent="0.25">
      <c r="A347" s="86"/>
      <c r="B347" s="8"/>
      <c r="C347" s="8" t="s">
        <v>329</v>
      </c>
      <c r="D347" s="96"/>
      <c r="E347" s="169"/>
      <c r="F347" s="48"/>
      <c r="G347" s="140"/>
    </row>
    <row r="348" spans="1:7" s="22" customFormat="1" x14ac:dyDescent="0.25">
      <c r="A348" s="86"/>
      <c r="B348" s="8"/>
      <c r="C348" s="171" t="s">
        <v>192</v>
      </c>
      <c r="D348" s="96"/>
      <c r="E348" s="89"/>
      <c r="F348" s="172"/>
      <c r="G348" s="196"/>
    </row>
    <row r="349" spans="1:7" s="22" customFormat="1" x14ac:dyDescent="0.25">
      <c r="A349" s="86"/>
      <c r="B349" s="8"/>
      <c r="C349" s="8" t="s">
        <v>193</v>
      </c>
      <c r="D349" s="96"/>
      <c r="E349" s="89"/>
      <c r="F349" s="172"/>
      <c r="G349" s="196"/>
    </row>
    <row r="350" spans="1:7" s="22" customFormat="1" x14ac:dyDescent="0.25">
      <c r="A350" s="86"/>
      <c r="B350" s="8"/>
      <c r="C350" s="8" t="s">
        <v>203</v>
      </c>
      <c r="D350" s="96"/>
      <c r="E350" s="89"/>
      <c r="F350" s="172"/>
      <c r="G350" s="196"/>
    </row>
    <row r="351" spans="1:7" s="22" customFormat="1" x14ac:dyDescent="0.25">
      <c r="A351" s="86"/>
      <c r="B351" s="8"/>
      <c r="C351" s="8" t="s">
        <v>136</v>
      </c>
      <c r="D351" s="96"/>
      <c r="E351" s="89"/>
      <c r="F351" s="172"/>
      <c r="G351" s="196"/>
    </row>
    <row r="352" spans="1:7" s="22" customFormat="1" x14ac:dyDescent="0.25">
      <c r="A352" s="86"/>
      <c r="B352" s="8"/>
      <c r="C352" s="8" t="s">
        <v>353</v>
      </c>
      <c r="D352" s="96"/>
      <c r="E352" s="89"/>
      <c r="F352" s="48"/>
      <c r="G352" s="140"/>
    </row>
    <row r="353" spans="1:7" x14ac:dyDescent="0.25">
      <c r="A353" s="8"/>
      <c r="B353" s="8"/>
      <c r="C353" s="86"/>
      <c r="D353" s="8"/>
      <c r="E353" s="88"/>
      <c r="F353" s="48"/>
      <c r="G353" s="191"/>
    </row>
    <row r="354" spans="1:7" s="18" customFormat="1" ht="35.1" customHeight="1" x14ac:dyDescent="0.25">
      <c r="A354" s="216" t="s">
        <v>137</v>
      </c>
      <c r="B354" s="216"/>
      <c r="C354" s="223"/>
      <c r="D354" s="216"/>
      <c r="E354" s="214">
        <v>1</v>
      </c>
      <c r="F354" s="215"/>
      <c r="G354" s="224">
        <f>SUM(G355,G363,G366)</f>
        <v>5344700</v>
      </c>
    </row>
    <row r="355" spans="1:7" x14ac:dyDescent="0.25">
      <c r="A355" s="56" t="s">
        <v>93</v>
      </c>
      <c r="B355" s="56" t="s">
        <v>4</v>
      </c>
      <c r="C355" s="56"/>
      <c r="D355" s="86"/>
      <c r="E355" s="87"/>
      <c r="F355" s="48"/>
      <c r="G355" s="191">
        <f>SUM(G356)</f>
        <v>3684000</v>
      </c>
    </row>
    <row r="356" spans="1:7" x14ac:dyDescent="0.25">
      <c r="A356" s="8"/>
      <c r="B356" s="52" t="s">
        <v>116</v>
      </c>
      <c r="C356" s="8"/>
      <c r="D356" s="8" t="s">
        <v>117</v>
      </c>
      <c r="E356" s="50"/>
      <c r="F356" s="48"/>
      <c r="G356" s="191">
        <f>SUM(G357:G361)</f>
        <v>3684000</v>
      </c>
    </row>
    <row r="357" spans="1:7" x14ac:dyDescent="0.25">
      <c r="A357" s="8"/>
      <c r="B357" s="8"/>
      <c r="C357" s="8" t="s">
        <v>139</v>
      </c>
      <c r="D357" s="8" t="s">
        <v>138</v>
      </c>
      <c r="E357" s="50"/>
      <c r="F357" s="48"/>
      <c r="G357" s="191">
        <v>3273600</v>
      </c>
    </row>
    <row r="358" spans="1:7" x14ac:dyDescent="0.25">
      <c r="A358" s="8"/>
      <c r="B358" s="8"/>
      <c r="C358" s="8" t="s">
        <v>139</v>
      </c>
      <c r="D358" s="8" t="s">
        <v>261</v>
      </c>
      <c r="E358" s="50"/>
      <c r="F358" s="48"/>
      <c r="G358" s="191">
        <v>80400</v>
      </c>
    </row>
    <row r="359" spans="1:7" x14ac:dyDescent="0.25">
      <c r="A359" s="8"/>
      <c r="B359" s="8"/>
      <c r="C359" s="8" t="s">
        <v>333</v>
      </c>
      <c r="D359" s="8" t="s">
        <v>335</v>
      </c>
      <c r="E359" s="50"/>
      <c r="F359" s="48"/>
      <c r="G359" s="191">
        <v>150000</v>
      </c>
    </row>
    <row r="360" spans="1:7" ht="16.5" customHeight="1" x14ac:dyDescent="0.25">
      <c r="A360" s="8"/>
      <c r="B360" s="8"/>
      <c r="C360" s="8" t="s">
        <v>140</v>
      </c>
      <c r="D360" s="8" t="s">
        <v>141</v>
      </c>
      <c r="E360" s="87"/>
      <c r="F360" s="48"/>
      <c r="G360" s="191">
        <v>80000</v>
      </c>
    </row>
    <row r="361" spans="1:7" x14ac:dyDescent="0.25">
      <c r="A361" s="8"/>
      <c r="B361" s="8"/>
      <c r="C361" s="8" t="s">
        <v>142</v>
      </c>
      <c r="D361" s="14" t="s">
        <v>143</v>
      </c>
      <c r="E361" s="87"/>
      <c r="F361" s="48"/>
      <c r="G361" s="191">
        <v>100000</v>
      </c>
    </row>
    <row r="362" spans="1:7" x14ac:dyDescent="0.25">
      <c r="A362" s="8"/>
      <c r="B362" s="8"/>
      <c r="C362" s="8"/>
      <c r="D362" s="14" t="s">
        <v>144</v>
      </c>
      <c r="E362" s="87"/>
      <c r="F362" s="48"/>
      <c r="G362" s="191"/>
    </row>
    <row r="363" spans="1:7" x14ac:dyDescent="0.25">
      <c r="A363" s="56" t="s">
        <v>94</v>
      </c>
      <c r="B363" s="56" t="s">
        <v>14</v>
      </c>
      <c r="C363" s="56"/>
      <c r="D363" s="56"/>
      <c r="E363" s="87"/>
      <c r="F363" s="48"/>
      <c r="G363" s="191">
        <f>SUM(G364:G365)</f>
        <v>659700</v>
      </c>
    </row>
    <row r="364" spans="1:7" x14ac:dyDescent="0.25">
      <c r="A364" s="8"/>
      <c r="B364" s="8" t="s">
        <v>256</v>
      </c>
      <c r="C364" s="8" t="s">
        <v>435</v>
      </c>
      <c r="D364" s="8"/>
      <c r="E364" s="87"/>
      <c r="F364" s="48"/>
      <c r="G364" s="191">
        <v>644700</v>
      </c>
    </row>
    <row r="365" spans="1:7" x14ac:dyDescent="0.25">
      <c r="A365" s="8"/>
      <c r="B365" s="8" t="s">
        <v>257</v>
      </c>
      <c r="C365" s="8" t="s">
        <v>145</v>
      </c>
      <c r="D365" s="8"/>
      <c r="E365" s="87"/>
      <c r="F365" s="48"/>
      <c r="G365" s="191">
        <v>15000</v>
      </c>
    </row>
    <row r="366" spans="1:7" x14ac:dyDescent="0.25">
      <c r="A366" s="56" t="s">
        <v>73</v>
      </c>
      <c r="B366" s="56" t="s">
        <v>74</v>
      </c>
      <c r="C366" s="56"/>
      <c r="D366" s="8"/>
      <c r="E366" s="87"/>
      <c r="F366" s="48"/>
      <c r="G366" s="191">
        <f>SUM(G367+G373+G378)</f>
        <v>1001000</v>
      </c>
    </row>
    <row r="367" spans="1:7" x14ac:dyDescent="0.25">
      <c r="A367" s="86"/>
      <c r="B367" s="52" t="s">
        <v>84</v>
      </c>
      <c r="C367" s="86" t="s">
        <v>15</v>
      </c>
      <c r="D367" s="8"/>
      <c r="E367" s="88"/>
      <c r="F367" s="48"/>
      <c r="G367" s="191">
        <f>SUM(G368)</f>
        <v>271000</v>
      </c>
    </row>
    <row r="368" spans="1:7" x14ac:dyDescent="0.25">
      <c r="A368" s="86"/>
      <c r="B368" s="8"/>
      <c r="C368" s="52" t="s">
        <v>85</v>
      </c>
      <c r="D368" s="23" t="s">
        <v>86</v>
      </c>
      <c r="E368" s="89"/>
      <c r="F368" s="48"/>
      <c r="G368" s="191">
        <v>271000</v>
      </c>
    </row>
    <row r="369" spans="1:7" x14ac:dyDescent="0.25">
      <c r="A369" s="86"/>
      <c r="B369" s="8"/>
      <c r="C369" s="86"/>
      <c r="D369" s="141" t="s">
        <v>58</v>
      </c>
      <c r="E369" s="89">
        <v>5000</v>
      </c>
      <c r="F369" s="160"/>
    </row>
    <row r="370" spans="1:7" x14ac:dyDescent="0.25">
      <c r="A370" s="8"/>
      <c r="B370" s="8"/>
      <c r="C370" s="86"/>
      <c r="D370" s="86" t="s">
        <v>34</v>
      </c>
      <c r="E370" s="89">
        <v>200000</v>
      </c>
      <c r="F370" s="160"/>
    </row>
    <row r="371" spans="1:7" x14ac:dyDescent="0.25">
      <c r="A371" s="8"/>
      <c r="B371" s="8"/>
      <c r="C371" s="86"/>
      <c r="D371" s="86" t="s">
        <v>71</v>
      </c>
      <c r="E371" s="159">
        <v>16000</v>
      </c>
      <c r="F371" s="160"/>
    </row>
    <row r="372" spans="1:7" x14ac:dyDescent="0.25">
      <c r="A372" s="8"/>
      <c r="B372" s="8"/>
      <c r="C372" s="86"/>
      <c r="D372" s="86" t="s">
        <v>262</v>
      </c>
      <c r="E372" s="159">
        <v>50000</v>
      </c>
      <c r="F372" s="160"/>
    </row>
    <row r="373" spans="1:7" x14ac:dyDescent="0.25">
      <c r="A373" s="8"/>
      <c r="B373" s="52" t="s">
        <v>75</v>
      </c>
      <c r="C373" s="86" t="s">
        <v>16</v>
      </c>
      <c r="D373" s="8"/>
      <c r="E373" s="87"/>
      <c r="F373" s="48"/>
      <c r="G373" s="191">
        <f>SUM(G374:G375)</f>
        <v>600000</v>
      </c>
    </row>
    <row r="374" spans="1:7" x14ac:dyDescent="0.25">
      <c r="A374" s="8"/>
      <c r="B374" s="8"/>
      <c r="C374" s="153" t="s">
        <v>88</v>
      </c>
      <c r="D374" s="8" t="s">
        <v>48</v>
      </c>
      <c r="E374" s="87"/>
      <c r="F374" s="48"/>
      <c r="G374" s="191">
        <v>350000</v>
      </c>
    </row>
    <row r="375" spans="1:7" x14ac:dyDescent="0.25">
      <c r="A375" s="8"/>
      <c r="B375" s="8"/>
      <c r="C375" s="52" t="s">
        <v>77</v>
      </c>
      <c r="D375" s="8" t="s">
        <v>78</v>
      </c>
      <c r="E375" s="87"/>
      <c r="F375" s="48"/>
      <c r="G375" s="191">
        <v>250000</v>
      </c>
    </row>
    <row r="376" spans="1:7" x14ac:dyDescent="0.25">
      <c r="A376" s="8"/>
      <c r="B376" s="8"/>
      <c r="C376" s="86"/>
      <c r="D376" s="86" t="s">
        <v>296</v>
      </c>
      <c r="E376" s="182">
        <v>150000</v>
      </c>
      <c r="F376" s="89"/>
      <c r="G376" s="160"/>
    </row>
    <row r="377" spans="1:7" x14ac:dyDescent="0.25">
      <c r="A377" s="8"/>
      <c r="B377" s="8"/>
      <c r="C377" s="86"/>
      <c r="D377" s="86" t="s">
        <v>235</v>
      </c>
      <c r="E377" s="182">
        <v>100000</v>
      </c>
      <c r="F377" s="89"/>
      <c r="G377" s="160"/>
    </row>
    <row r="378" spans="1:7" x14ac:dyDescent="0.25">
      <c r="A378" s="8"/>
      <c r="B378" s="52" t="s">
        <v>79</v>
      </c>
      <c r="C378" s="141" t="s">
        <v>80</v>
      </c>
      <c r="D378" s="8"/>
      <c r="E378" s="87"/>
      <c r="F378" s="48"/>
      <c r="G378" s="191">
        <f>SUM(G379:G380)</f>
        <v>130000</v>
      </c>
    </row>
    <row r="379" spans="1:7" x14ac:dyDescent="0.25">
      <c r="A379" s="8"/>
      <c r="B379" s="8"/>
      <c r="C379" s="52" t="s">
        <v>81</v>
      </c>
      <c r="D379" s="23" t="s">
        <v>82</v>
      </c>
      <c r="E379" s="87"/>
      <c r="F379" s="48"/>
      <c r="G379" s="191">
        <v>130000</v>
      </c>
    </row>
    <row r="380" spans="1:7" x14ac:dyDescent="0.25">
      <c r="A380" s="8"/>
      <c r="B380" s="8"/>
      <c r="C380" s="56" t="s">
        <v>107</v>
      </c>
      <c r="D380" s="8" t="s">
        <v>236</v>
      </c>
      <c r="E380" s="87"/>
      <c r="F380" s="48"/>
      <c r="G380" s="191">
        <v>0</v>
      </c>
    </row>
    <row r="381" spans="1:7" ht="15.75" customHeight="1" x14ac:dyDescent="0.25">
      <c r="A381" s="1"/>
      <c r="D381" s="9" t="s">
        <v>325</v>
      </c>
      <c r="E381" s="49"/>
      <c r="G381" s="31"/>
    </row>
    <row r="382" spans="1:7" s="18" customFormat="1" ht="15.75" customHeight="1" x14ac:dyDescent="0.25">
      <c r="A382" s="97"/>
      <c r="B382" s="98"/>
      <c r="C382" s="8"/>
      <c r="D382" s="23"/>
      <c r="E382" s="99"/>
      <c r="F382" s="85"/>
      <c r="G382" s="197"/>
    </row>
    <row r="383" spans="1:7" ht="35.1" customHeight="1" x14ac:dyDescent="0.25">
      <c r="A383" s="216" t="s">
        <v>154</v>
      </c>
      <c r="B383" s="217"/>
      <c r="C383" s="217"/>
      <c r="D383" s="217"/>
      <c r="E383" s="214">
        <v>1</v>
      </c>
      <c r="F383" s="215"/>
      <c r="G383" s="224">
        <f>SUM(G384+G393+G396)</f>
        <v>3485530</v>
      </c>
    </row>
    <row r="384" spans="1:7" x14ac:dyDescent="0.25">
      <c r="A384" s="56" t="s">
        <v>93</v>
      </c>
      <c r="B384" s="56" t="s">
        <v>4</v>
      </c>
      <c r="C384" s="56"/>
      <c r="D384" s="8"/>
      <c r="E384" s="87"/>
      <c r="F384" s="84"/>
      <c r="G384" s="191">
        <f>SUM(G385)</f>
        <v>2896600</v>
      </c>
    </row>
    <row r="385" spans="1:7" s="22" customFormat="1" x14ac:dyDescent="0.25">
      <c r="A385" s="8"/>
      <c r="B385" s="52" t="s">
        <v>116</v>
      </c>
      <c r="C385" s="8"/>
      <c r="D385" s="8" t="s">
        <v>117</v>
      </c>
      <c r="E385" s="87"/>
      <c r="F385" s="84"/>
      <c r="G385" s="191">
        <f>SUM(G386+G390+G392+G389)</f>
        <v>2896600</v>
      </c>
    </row>
    <row r="386" spans="1:7" x14ac:dyDescent="0.25">
      <c r="A386" s="8"/>
      <c r="B386" s="8"/>
      <c r="C386" s="8" t="s">
        <v>139</v>
      </c>
      <c r="D386" s="8" t="s">
        <v>138</v>
      </c>
      <c r="E386" s="87"/>
      <c r="F386" s="84"/>
      <c r="G386" s="191">
        <v>2496600</v>
      </c>
    </row>
    <row r="387" spans="1:7" x14ac:dyDescent="0.25">
      <c r="A387" s="8"/>
      <c r="B387" s="8"/>
      <c r="C387" s="93"/>
      <c r="D387" s="8" t="s">
        <v>457</v>
      </c>
      <c r="E387" s="87"/>
      <c r="F387" s="84"/>
      <c r="G387" s="191"/>
    </row>
    <row r="388" spans="1:7" x14ac:dyDescent="0.25">
      <c r="A388" s="8"/>
      <c r="B388" s="8"/>
      <c r="C388" s="93"/>
      <c r="D388" s="8" t="s">
        <v>458</v>
      </c>
      <c r="E388" s="87"/>
      <c r="F388" s="84"/>
      <c r="G388" s="140"/>
    </row>
    <row r="389" spans="1:7" x14ac:dyDescent="0.25">
      <c r="A389" s="8"/>
      <c r="B389" s="8"/>
      <c r="C389" s="93" t="s">
        <v>333</v>
      </c>
      <c r="D389" s="8" t="s">
        <v>335</v>
      </c>
      <c r="E389" s="87"/>
      <c r="F389" s="84"/>
      <c r="G389" s="140">
        <v>150000</v>
      </c>
    </row>
    <row r="390" spans="1:7" x14ac:dyDescent="0.25">
      <c r="A390" s="8"/>
      <c r="B390" s="8"/>
      <c r="C390" s="93" t="s">
        <v>142</v>
      </c>
      <c r="D390" s="8" t="s">
        <v>143</v>
      </c>
      <c r="E390" s="87"/>
      <c r="F390" s="84"/>
      <c r="G390" s="140">
        <v>100000</v>
      </c>
    </row>
    <row r="391" spans="1:7" x14ac:dyDescent="0.25">
      <c r="A391" s="8"/>
      <c r="B391" s="8"/>
      <c r="C391" s="93"/>
      <c r="D391" s="8" t="s">
        <v>255</v>
      </c>
      <c r="E391" s="87"/>
      <c r="F391" s="84"/>
      <c r="G391" s="140"/>
    </row>
    <row r="392" spans="1:7" x14ac:dyDescent="0.25">
      <c r="A392" s="8"/>
      <c r="B392" s="8"/>
      <c r="C392" s="93" t="s">
        <v>140</v>
      </c>
      <c r="D392" s="8" t="s">
        <v>117</v>
      </c>
      <c r="E392" s="87"/>
      <c r="F392" s="84"/>
      <c r="G392" s="140">
        <v>150000</v>
      </c>
    </row>
    <row r="393" spans="1:7" x14ac:dyDescent="0.25">
      <c r="A393" s="56" t="s">
        <v>94</v>
      </c>
      <c r="B393" s="56" t="s">
        <v>14</v>
      </c>
      <c r="C393" s="56"/>
      <c r="D393" s="56"/>
      <c r="E393" s="87"/>
      <c r="F393" s="84"/>
      <c r="G393" s="140">
        <f>SUM(G394:G395)</f>
        <v>438930</v>
      </c>
    </row>
    <row r="394" spans="1:7" x14ac:dyDescent="0.25">
      <c r="A394" s="8"/>
      <c r="B394" s="8"/>
      <c r="C394" s="14" t="s">
        <v>256</v>
      </c>
      <c r="D394" s="8" t="s">
        <v>435</v>
      </c>
      <c r="E394" s="87"/>
      <c r="F394" s="48"/>
      <c r="G394" s="140">
        <v>423930</v>
      </c>
    </row>
    <row r="395" spans="1:7" x14ac:dyDescent="0.25">
      <c r="A395" s="8"/>
      <c r="B395" s="8"/>
      <c r="C395" s="8" t="s">
        <v>257</v>
      </c>
      <c r="D395" s="8" t="s">
        <v>145</v>
      </c>
      <c r="E395" s="87"/>
      <c r="F395" s="48"/>
      <c r="G395" s="140">
        <v>15000</v>
      </c>
    </row>
    <row r="396" spans="1:7" x14ac:dyDescent="0.25">
      <c r="A396" s="52" t="s">
        <v>73</v>
      </c>
      <c r="B396" s="8" t="s">
        <v>74</v>
      </c>
      <c r="C396" s="8"/>
      <c r="D396" s="8"/>
      <c r="E396" s="87"/>
      <c r="F396" s="48"/>
      <c r="G396" s="140">
        <f>SUM(G397+G402+G404+G407)</f>
        <v>150000</v>
      </c>
    </row>
    <row r="397" spans="1:7" x14ac:dyDescent="0.25">
      <c r="A397" s="52"/>
      <c r="B397" s="52" t="s">
        <v>84</v>
      </c>
      <c r="C397" s="86" t="s">
        <v>15</v>
      </c>
      <c r="D397" s="8"/>
      <c r="E397" s="87"/>
      <c r="F397" s="48"/>
      <c r="G397" s="193">
        <f>SUM(G398)</f>
        <v>60000</v>
      </c>
    </row>
    <row r="398" spans="1:7" x14ac:dyDescent="0.25">
      <c r="A398" s="52"/>
      <c r="B398" s="52"/>
      <c r="C398" s="56" t="s">
        <v>85</v>
      </c>
      <c r="D398" s="23" t="s">
        <v>86</v>
      </c>
      <c r="E398" s="87"/>
      <c r="F398" s="48"/>
      <c r="G398" s="140">
        <v>60000</v>
      </c>
    </row>
    <row r="399" spans="1:7" x14ac:dyDescent="0.25">
      <c r="A399" s="52"/>
      <c r="B399" s="52"/>
      <c r="C399" s="86"/>
      <c r="D399" s="141" t="s">
        <v>58</v>
      </c>
      <c r="E399" s="182">
        <v>10000</v>
      </c>
      <c r="F399" s="48"/>
    </row>
    <row r="400" spans="1:7" x14ac:dyDescent="0.25">
      <c r="A400" s="52"/>
      <c r="B400" s="8"/>
      <c r="C400" s="86"/>
      <c r="D400" s="141" t="s">
        <v>239</v>
      </c>
      <c r="E400" s="182">
        <v>30000</v>
      </c>
      <c r="F400" s="48"/>
    </row>
    <row r="401" spans="1:7" x14ac:dyDescent="0.25">
      <c r="A401" s="52"/>
      <c r="B401" s="8"/>
      <c r="C401" s="86"/>
      <c r="D401" s="141" t="s">
        <v>389</v>
      </c>
      <c r="E401" s="182">
        <v>20000</v>
      </c>
      <c r="F401" s="48"/>
    </row>
    <row r="402" spans="1:7" x14ac:dyDescent="0.25">
      <c r="A402" s="8"/>
      <c r="B402" s="52" t="s">
        <v>97</v>
      </c>
      <c r="C402" s="8" t="s">
        <v>286</v>
      </c>
      <c r="D402" s="8"/>
      <c r="E402" s="87"/>
      <c r="F402" s="48"/>
      <c r="G402" s="140">
        <v>45000</v>
      </c>
    </row>
    <row r="403" spans="1:7" x14ac:dyDescent="0.25">
      <c r="A403" s="8"/>
      <c r="B403" s="8"/>
      <c r="C403" s="52" t="s">
        <v>99</v>
      </c>
      <c r="D403" s="8" t="s">
        <v>104</v>
      </c>
      <c r="E403" s="87"/>
      <c r="F403" s="48"/>
      <c r="G403" s="194"/>
    </row>
    <row r="404" spans="1:7" x14ac:dyDescent="0.25">
      <c r="A404" s="8"/>
      <c r="B404" s="52" t="s">
        <v>75</v>
      </c>
      <c r="C404" s="8" t="s">
        <v>16</v>
      </c>
      <c r="D404" s="8"/>
      <c r="E404" s="87"/>
      <c r="F404" s="48"/>
      <c r="G404" s="193">
        <f>SUM(G405:G406)</f>
        <v>30000</v>
      </c>
    </row>
    <row r="405" spans="1:7" x14ac:dyDescent="0.25">
      <c r="A405" s="8"/>
      <c r="B405" s="8"/>
      <c r="C405" s="52" t="s">
        <v>88</v>
      </c>
      <c r="D405" s="8" t="s">
        <v>318</v>
      </c>
      <c r="E405" s="87"/>
      <c r="F405" s="48"/>
      <c r="G405" s="194">
        <v>20000</v>
      </c>
    </row>
    <row r="406" spans="1:7" x14ac:dyDescent="0.25">
      <c r="A406" s="8"/>
      <c r="B406" s="8"/>
      <c r="C406" s="52" t="s">
        <v>77</v>
      </c>
      <c r="D406" s="8" t="s">
        <v>78</v>
      </c>
      <c r="E406" s="87"/>
      <c r="F406" s="48"/>
      <c r="G406" s="194">
        <v>10000</v>
      </c>
    </row>
    <row r="407" spans="1:7" x14ac:dyDescent="0.25">
      <c r="A407" s="8"/>
      <c r="B407" s="52" t="s">
        <v>79</v>
      </c>
      <c r="C407" s="141" t="s">
        <v>80</v>
      </c>
      <c r="D407" s="8"/>
      <c r="E407" s="87"/>
      <c r="F407" s="48"/>
      <c r="G407" s="193">
        <v>15000</v>
      </c>
    </row>
    <row r="408" spans="1:7" x14ac:dyDescent="0.25">
      <c r="A408" s="8"/>
      <c r="B408" s="8"/>
      <c r="C408" s="52" t="s">
        <v>81</v>
      </c>
      <c r="D408" s="23" t="s">
        <v>82</v>
      </c>
      <c r="E408" s="87"/>
      <c r="F408" s="48"/>
      <c r="G408" s="194"/>
    </row>
    <row r="409" spans="1:7" x14ac:dyDescent="0.25">
      <c r="A409" s="8"/>
      <c r="B409" s="8"/>
      <c r="C409" s="52"/>
      <c r="D409" s="23"/>
      <c r="E409" s="87"/>
      <c r="F409" s="48"/>
      <c r="G409" s="194"/>
    </row>
    <row r="410" spans="1:7" ht="35.1" customHeight="1" x14ac:dyDescent="0.25">
      <c r="A410" s="216" t="s">
        <v>403</v>
      </c>
      <c r="B410" s="216"/>
      <c r="C410" s="223"/>
      <c r="D410" s="223"/>
      <c r="E410" s="214"/>
      <c r="F410" s="215"/>
      <c r="G410" s="224">
        <f>SUM(G411+G415+G417+G423+G435)</f>
        <v>29034036</v>
      </c>
    </row>
    <row r="411" spans="1:7" x14ac:dyDescent="0.25">
      <c r="A411" s="56" t="s">
        <v>93</v>
      </c>
      <c r="B411" s="56" t="s">
        <v>4</v>
      </c>
      <c r="C411" s="56"/>
      <c r="D411" s="8"/>
      <c r="E411" s="87"/>
      <c r="F411" s="193"/>
      <c r="G411" s="192">
        <f>SUM(G412)</f>
        <v>1984498</v>
      </c>
    </row>
    <row r="412" spans="1:7" x14ac:dyDescent="0.25">
      <c r="A412" s="8"/>
      <c r="B412" s="52" t="s">
        <v>116</v>
      </c>
      <c r="C412" s="8"/>
      <c r="D412" s="8" t="s">
        <v>117</v>
      </c>
      <c r="E412" s="87"/>
      <c r="F412" s="193"/>
      <c r="G412" s="192">
        <f>SUM(G413:G413)</f>
        <v>1984498</v>
      </c>
    </row>
    <row r="413" spans="1:7" x14ac:dyDescent="0.25">
      <c r="A413" s="81"/>
      <c r="B413" s="81"/>
      <c r="C413" s="8" t="s">
        <v>139</v>
      </c>
      <c r="D413" s="8" t="s">
        <v>138</v>
      </c>
      <c r="E413" s="167"/>
      <c r="F413" s="193"/>
      <c r="G413" s="191">
        <v>1984498</v>
      </c>
    </row>
    <row r="414" spans="1:7" x14ac:dyDescent="0.25">
      <c r="A414" s="81"/>
      <c r="B414" s="81"/>
      <c r="C414" s="143"/>
      <c r="D414" s="23" t="s">
        <v>402</v>
      </c>
      <c r="E414" s="167"/>
      <c r="F414" s="193"/>
      <c r="G414" s="192"/>
    </row>
    <row r="415" spans="1:7" x14ac:dyDescent="0.25">
      <c r="A415" s="56" t="s">
        <v>94</v>
      </c>
      <c r="B415" s="56" t="s">
        <v>14</v>
      </c>
      <c r="C415" s="56"/>
      <c r="D415" s="56"/>
      <c r="E415" s="167"/>
      <c r="F415" s="193"/>
      <c r="G415" s="192">
        <v>346500</v>
      </c>
    </row>
    <row r="416" spans="1:7" x14ac:dyDescent="0.25">
      <c r="A416" s="81"/>
      <c r="B416" s="81"/>
      <c r="C416" s="14" t="s">
        <v>256</v>
      </c>
      <c r="D416" s="8" t="s">
        <v>401</v>
      </c>
      <c r="E416" s="167"/>
      <c r="F416" s="193"/>
      <c r="G416" s="192"/>
    </row>
    <row r="417" spans="1:8" x14ac:dyDescent="0.25">
      <c r="A417" s="56" t="s">
        <v>73</v>
      </c>
      <c r="B417" s="56" t="s">
        <v>74</v>
      </c>
      <c r="C417" s="56"/>
      <c r="D417" s="8"/>
      <c r="E417" s="167"/>
      <c r="F417" s="193"/>
      <c r="G417" s="192">
        <f>SUM(G418+G420)</f>
        <v>2707005</v>
      </c>
    </row>
    <row r="418" spans="1:8" x14ac:dyDescent="0.25">
      <c r="A418" s="8"/>
      <c r="B418" s="52" t="s">
        <v>75</v>
      </c>
      <c r="C418" s="86" t="s">
        <v>16</v>
      </c>
      <c r="D418" s="8"/>
      <c r="E418" s="90"/>
      <c r="F418" s="48"/>
      <c r="G418" s="192">
        <f>SUM(G419)</f>
        <v>2131500</v>
      </c>
    </row>
    <row r="419" spans="1:8" x14ac:dyDescent="0.25">
      <c r="A419" s="8"/>
      <c r="B419" s="8"/>
      <c r="C419" s="52" t="s">
        <v>77</v>
      </c>
      <c r="D419" s="8" t="s">
        <v>78</v>
      </c>
      <c r="E419" s="90"/>
      <c r="F419" s="48"/>
      <c r="G419" s="191">
        <v>2131500</v>
      </c>
    </row>
    <row r="420" spans="1:8" x14ac:dyDescent="0.25">
      <c r="A420" s="8"/>
      <c r="B420" s="52" t="s">
        <v>79</v>
      </c>
      <c r="C420" s="141" t="s">
        <v>80</v>
      </c>
      <c r="D420" s="8"/>
      <c r="E420" s="88"/>
      <c r="F420" s="48"/>
      <c r="G420" s="191">
        <v>575505</v>
      </c>
    </row>
    <row r="421" spans="1:8" x14ac:dyDescent="0.25">
      <c r="A421" s="8"/>
      <c r="B421" s="8"/>
      <c r="C421" s="52" t="s">
        <v>81</v>
      </c>
      <c r="D421" s="23" t="s">
        <v>82</v>
      </c>
      <c r="E421" s="149"/>
      <c r="G421" s="140"/>
    </row>
    <row r="422" spans="1:8" x14ac:dyDescent="0.25">
      <c r="A422" s="8"/>
      <c r="B422" s="8"/>
      <c r="C422" s="52"/>
      <c r="D422" s="8" t="s">
        <v>439</v>
      </c>
      <c r="E422" s="90"/>
      <c r="F422" s="48"/>
      <c r="G422" s="193"/>
    </row>
    <row r="423" spans="1:8" x14ac:dyDescent="0.25">
      <c r="A423" s="153" t="s">
        <v>342</v>
      </c>
      <c r="B423" s="52"/>
      <c r="C423" s="52"/>
      <c r="D423" s="23"/>
      <c r="E423" s="87"/>
      <c r="F423" s="48"/>
      <c r="G423" s="193">
        <f>SUM(G424+G428+G429+G433)</f>
        <v>23716640</v>
      </c>
    </row>
    <row r="424" spans="1:8" x14ac:dyDescent="0.25">
      <c r="A424" s="153"/>
      <c r="B424" s="52" t="s">
        <v>340</v>
      </c>
      <c r="C424" s="23" t="s">
        <v>341</v>
      </c>
      <c r="D424" s="139"/>
      <c r="E424" s="199"/>
      <c r="F424" s="208">
        <f>SUM(D428:D430)</f>
        <v>0</v>
      </c>
      <c r="G424" s="194">
        <v>5568304</v>
      </c>
    </row>
    <row r="425" spans="1:8" x14ac:dyDescent="0.25">
      <c r="A425" s="153"/>
      <c r="B425" s="52"/>
      <c r="C425" s="23" t="s">
        <v>442</v>
      </c>
      <c r="D425" s="139"/>
      <c r="E425" s="199"/>
      <c r="F425" s="208"/>
      <c r="G425" s="194"/>
    </row>
    <row r="426" spans="1:8" x14ac:dyDescent="0.25">
      <c r="A426" s="153"/>
      <c r="B426" s="52"/>
      <c r="C426" s="23" t="s">
        <v>441</v>
      </c>
      <c r="D426" s="139"/>
      <c r="E426" s="199">
        <v>500000</v>
      </c>
      <c r="F426" s="208"/>
      <c r="G426" s="194"/>
    </row>
    <row r="427" spans="1:8" x14ac:dyDescent="0.25">
      <c r="A427" s="153"/>
      <c r="B427" s="52"/>
      <c r="C427" s="23" t="s">
        <v>443</v>
      </c>
      <c r="D427" s="139"/>
      <c r="E427" s="199">
        <v>2000000</v>
      </c>
      <c r="F427" s="208"/>
      <c r="G427" s="194"/>
    </row>
    <row r="428" spans="1:8" x14ac:dyDescent="0.25">
      <c r="A428" s="8"/>
      <c r="B428" s="153" t="s">
        <v>400</v>
      </c>
      <c r="C428" s="8" t="s">
        <v>96</v>
      </c>
      <c r="E428" s="50"/>
      <c r="F428" s="149"/>
      <c r="G428" s="198">
        <v>0</v>
      </c>
      <c r="H428" s="140"/>
    </row>
    <row r="429" spans="1:8" x14ac:dyDescent="0.25">
      <c r="A429" s="8"/>
      <c r="B429" s="153" t="s">
        <v>314</v>
      </c>
      <c r="C429" s="8" t="s">
        <v>315</v>
      </c>
      <c r="E429" s="50"/>
      <c r="F429" s="149"/>
      <c r="G429" s="198">
        <v>13131727</v>
      </c>
      <c r="H429" s="140"/>
    </row>
    <row r="430" spans="1:8" x14ac:dyDescent="0.25">
      <c r="A430" s="8"/>
      <c r="B430" s="8"/>
      <c r="C430" s="8" t="s">
        <v>407</v>
      </c>
      <c r="D430" s="23"/>
      <c r="E430" s="165">
        <v>0</v>
      </c>
      <c r="F430" s="48"/>
      <c r="G430" s="194"/>
    </row>
    <row r="431" spans="1:8" x14ac:dyDescent="0.25">
      <c r="A431" s="8"/>
      <c r="B431" s="8"/>
      <c r="C431" s="8" t="s">
        <v>408</v>
      </c>
      <c r="D431" s="23"/>
      <c r="E431" s="165">
        <v>2893617</v>
      </c>
      <c r="F431" s="48"/>
      <c r="G431" s="194"/>
    </row>
    <row r="432" spans="1:8" x14ac:dyDescent="0.25">
      <c r="A432" s="8"/>
      <c r="B432" s="8"/>
      <c r="C432" s="8" t="s">
        <v>440</v>
      </c>
      <c r="D432" s="23"/>
      <c r="E432" s="165">
        <v>10238110</v>
      </c>
      <c r="F432" s="48"/>
      <c r="G432" s="194"/>
    </row>
    <row r="433" spans="1:8" x14ac:dyDescent="0.25">
      <c r="A433" s="8"/>
      <c r="B433" s="52" t="s">
        <v>272</v>
      </c>
      <c r="C433" s="8" t="s">
        <v>273</v>
      </c>
      <c r="D433" s="23"/>
      <c r="E433" s="149"/>
      <c r="G433" s="6">
        <v>5016609</v>
      </c>
      <c r="H433" s="206"/>
    </row>
    <row r="434" spans="1:8" x14ac:dyDescent="0.25">
      <c r="A434" s="8"/>
      <c r="B434" s="8"/>
      <c r="C434" s="52"/>
      <c r="D434" s="23"/>
      <c r="E434" s="87"/>
      <c r="F434" s="48"/>
      <c r="G434" s="140"/>
    </row>
    <row r="435" spans="1:8" x14ac:dyDescent="0.25">
      <c r="A435" s="166" t="s">
        <v>124</v>
      </c>
      <c r="B435" s="56" t="s">
        <v>125</v>
      </c>
      <c r="C435" s="86"/>
      <c r="D435" s="8"/>
      <c r="E435" s="167"/>
      <c r="F435" s="48"/>
      <c r="G435" s="6">
        <f>SUM(G436:G437)</f>
        <v>279393</v>
      </c>
      <c r="H435" s="6"/>
    </row>
    <row r="436" spans="1:8" x14ac:dyDescent="0.25">
      <c r="A436" s="147"/>
      <c r="B436" s="52" t="s">
        <v>126</v>
      </c>
      <c r="C436" s="8" t="s">
        <v>470</v>
      </c>
      <c r="D436" s="8"/>
      <c r="E436" s="167"/>
      <c r="F436" s="48"/>
      <c r="G436" s="191">
        <v>219994</v>
      </c>
      <c r="H436" s="207"/>
    </row>
    <row r="437" spans="1:8" x14ac:dyDescent="0.25">
      <c r="A437" s="8"/>
      <c r="B437" s="52" t="s">
        <v>127</v>
      </c>
      <c r="C437" s="8" t="s">
        <v>128</v>
      </c>
      <c r="D437" s="8"/>
      <c r="E437" s="8"/>
      <c r="F437" s="167"/>
      <c r="G437" s="198">
        <v>59399</v>
      </c>
      <c r="H437" s="191"/>
    </row>
    <row r="438" spans="1:8" x14ac:dyDescent="0.25">
      <c r="A438" s="8"/>
      <c r="B438" s="8"/>
      <c r="C438" s="8"/>
      <c r="D438" s="8"/>
      <c r="E438" s="87"/>
      <c r="F438" s="48"/>
      <c r="G438" s="140"/>
    </row>
    <row r="439" spans="1:8" ht="35.1" customHeight="1" x14ac:dyDescent="0.25">
      <c r="A439" s="216" t="s">
        <v>155</v>
      </c>
      <c r="B439" s="216"/>
      <c r="C439" s="223"/>
      <c r="D439" s="223"/>
      <c r="E439" s="214"/>
      <c r="F439" s="215"/>
      <c r="G439" s="224">
        <f>SUM(G440+G473+G467)</f>
        <v>4170000</v>
      </c>
    </row>
    <row r="440" spans="1:8" ht="17.25" customHeight="1" x14ac:dyDescent="0.25">
      <c r="A440" s="56" t="s">
        <v>73</v>
      </c>
      <c r="B440" s="56" t="s">
        <v>74</v>
      </c>
      <c r="C440" s="56"/>
      <c r="D440" s="8"/>
      <c r="E440" s="88"/>
      <c r="F440" s="48"/>
      <c r="G440" s="191">
        <f>SUM(G441+G454+G465+G464)</f>
        <v>4170000</v>
      </c>
    </row>
    <row r="441" spans="1:8" ht="17.25" customHeight="1" x14ac:dyDescent="0.25">
      <c r="A441" s="86"/>
      <c r="B441" s="52" t="s">
        <v>84</v>
      </c>
      <c r="C441" s="86" t="s">
        <v>15</v>
      </c>
      <c r="D441" s="8"/>
      <c r="E441" s="88"/>
      <c r="F441" s="48"/>
      <c r="G441" s="191">
        <f>SUM(G442)</f>
        <v>1370000</v>
      </c>
    </row>
    <row r="442" spans="1:8" ht="17.25" customHeight="1" x14ac:dyDescent="0.25">
      <c r="A442" s="86"/>
      <c r="B442" s="8"/>
      <c r="C442" s="52" t="s">
        <v>85</v>
      </c>
      <c r="D442" s="23" t="s">
        <v>86</v>
      </c>
      <c r="E442" s="88"/>
      <c r="F442" s="48"/>
      <c r="G442" s="191">
        <f>SUM(G443)</f>
        <v>1370000</v>
      </c>
    </row>
    <row r="443" spans="1:8" ht="17.25" customHeight="1" x14ac:dyDescent="0.25">
      <c r="A443" s="8"/>
      <c r="B443" s="8"/>
      <c r="C443" s="86"/>
      <c r="D443" s="86" t="s">
        <v>59</v>
      </c>
      <c r="E443" s="88"/>
      <c r="F443" s="48"/>
      <c r="G443" s="191">
        <v>1370000</v>
      </c>
    </row>
    <row r="444" spans="1:8" ht="17.25" customHeight="1" x14ac:dyDescent="0.25">
      <c r="A444" s="8"/>
      <c r="B444" s="8"/>
      <c r="C444" s="86"/>
      <c r="D444" s="86" t="s">
        <v>60</v>
      </c>
      <c r="E444" s="165">
        <v>50000</v>
      </c>
      <c r="F444" s="48"/>
      <c r="G444" s="191"/>
    </row>
    <row r="445" spans="1:8" ht="17.25" customHeight="1" x14ac:dyDescent="0.25">
      <c r="A445" s="8"/>
      <c r="B445" s="8"/>
      <c r="C445" s="86"/>
      <c r="D445" s="86" t="s">
        <v>391</v>
      </c>
      <c r="E445" s="165">
        <v>50000</v>
      </c>
      <c r="F445" s="48"/>
      <c r="G445" s="191"/>
    </row>
    <row r="446" spans="1:8" ht="17.25" customHeight="1" x14ac:dyDescent="0.25">
      <c r="A446" s="8"/>
      <c r="B446" s="8"/>
      <c r="C446" s="86"/>
      <c r="D446" s="86" t="s">
        <v>156</v>
      </c>
      <c r="E446" s="165">
        <v>300000</v>
      </c>
      <c r="F446" s="48"/>
      <c r="G446" s="191"/>
    </row>
    <row r="447" spans="1:8" ht="17.25" customHeight="1" x14ac:dyDescent="0.25">
      <c r="A447" s="8"/>
      <c r="B447" s="8"/>
      <c r="C447" s="86"/>
      <c r="D447" s="86" t="s">
        <v>157</v>
      </c>
      <c r="E447" s="165">
        <v>150000</v>
      </c>
      <c r="F447" s="48"/>
      <c r="G447" s="191"/>
    </row>
    <row r="448" spans="1:8" ht="17.25" customHeight="1" x14ac:dyDescent="0.25">
      <c r="A448" s="8"/>
      <c r="B448" s="8"/>
      <c r="C448" s="86"/>
      <c r="D448" s="86" t="s">
        <v>326</v>
      </c>
      <c r="E448" s="165">
        <v>250000</v>
      </c>
      <c r="F448" s="48"/>
      <c r="G448" s="191"/>
    </row>
    <row r="449" spans="1:7" ht="17.25" customHeight="1" x14ac:dyDescent="0.25">
      <c r="A449" s="8"/>
      <c r="B449" s="8"/>
      <c r="C449" s="86"/>
      <c r="D449" s="86" t="s">
        <v>390</v>
      </c>
      <c r="E449" s="165">
        <v>20000</v>
      </c>
      <c r="F449" s="48"/>
      <c r="G449" s="191"/>
    </row>
    <row r="450" spans="1:7" ht="17.25" customHeight="1" x14ac:dyDescent="0.25">
      <c r="A450" s="8"/>
      <c r="B450" s="8"/>
      <c r="C450" s="86"/>
      <c r="D450" s="86" t="s">
        <v>158</v>
      </c>
      <c r="E450" s="165">
        <v>550000</v>
      </c>
      <c r="F450" s="48"/>
      <c r="G450" s="191"/>
    </row>
    <row r="451" spans="1:7" x14ac:dyDescent="0.25">
      <c r="A451" s="8"/>
      <c r="B451" s="8"/>
      <c r="C451" s="86"/>
      <c r="D451" s="86" t="s">
        <v>265</v>
      </c>
      <c r="E451" s="89"/>
      <c r="F451" s="160"/>
      <c r="G451" s="157">
        <v>5000</v>
      </c>
    </row>
    <row r="452" spans="1:7" x14ac:dyDescent="0.25">
      <c r="A452" s="8"/>
      <c r="B452" s="8"/>
      <c r="C452" s="86"/>
      <c r="D452" s="86" t="s">
        <v>239</v>
      </c>
      <c r="E452" s="89"/>
      <c r="F452" s="160"/>
      <c r="G452" s="157">
        <v>30000</v>
      </c>
    </row>
    <row r="453" spans="1:7" x14ac:dyDescent="0.25">
      <c r="A453" s="8"/>
      <c r="B453" s="8"/>
      <c r="C453" s="86"/>
      <c r="D453" s="86" t="s">
        <v>266</v>
      </c>
      <c r="E453" s="89"/>
      <c r="F453" s="160"/>
      <c r="G453" s="157">
        <v>200000</v>
      </c>
    </row>
    <row r="454" spans="1:7" x14ac:dyDescent="0.25">
      <c r="A454" s="8"/>
      <c r="B454" s="52" t="s">
        <v>75</v>
      </c>
      <c r="C454" s="86" t="s">
        <v>16</v>
      </c>
      <c r="D454" s="8"/>
      <c r="E454" s="90"/>
      <c r="F454" s="48"/>
      <c r="G454" s="191">
        <f>SUM(G455+G459+G460)</f>
        <v>2050000</v>
      </c>
    </row>
    <row r="455" spans="1:7" x14ac:dyDescent="0.25">
      <c r="A455" s="8"/>
      <c r="B455" s="8"/>
      <c r="C455" s="52" t="s">
        <v>105</v>
      </c>
      <c r="D455" s="8" t="s">
        <v>106</v>
      </c>
      <c r="E455" s="90"/>
      <c r="F455" s="48"/>
      <c r="G455" s="192">
        <v>1200000</v>
      </c>
    </row>
    <row r="456" spans="1:7" x14ac:dyDescent="0.25">
      <c r="A456" s="8"/>
      <c r="B456" s="8"/>
      <c r="C456" s="8"/>
      <c r="D456" s="8" t="s">
        <v>36</v>
      </c>
      <c r="E456" s="90"/>
      <c r="F456" s="160"/>
      <c r="G456" s="157"/>
    </row>
    <row r="457" spans="1:7" x14ac:dyDescent="0.25">
      <c r="A457" s="8"/>
      <c r="B457" s="8"/>
      <c r="C457" s="8"/>
      <c r="D457" s="8" t="s">
        <v>49</v>
      </c>
      <c r="E457" s="90"/>
      <c r="F457" s="160"/>
      <c r="G457" s="157"/>
    </row>
    <row r="458" spans="1:7" x14ac:dyDescent="0.25">
      <c r="A458" s="8"/>
      <c r="B458" s="8"/>
      <c r="C458" s="8"/>
      <c r="D458" s="8" t="s">
        <v>118</v>
      </c>
      <c r="E458" s="90"/>
      <c r="F458" s="160"/>
      <c r="G458" s="157"/>
    </row>
    <row r="459" spans="1:7" x14ac:dyDescent="0.25">
      <c r="A459" s="8"/>
      <c r="B459" s="8"/>
      <c r="C459" s="153" t="s">
        <v>88</v>
      </c>
      <c r="D459" s="8" t="s">
        <v>48</v>
      </c>
      <c r="E459" s="90"/>
      <c r="F459" s="48"/>
      <c r="G459" s="191">
        <v>100000</v>
      </c>
    </row>
    <row r="460" spans="1:7" x14ac:dyDescent="0.25">
      <c r="A460" s="8"/>
      <c r="B460" s="8"/>
      <c r="C460" s="52" t="s">
        <v>77</v>
      </c>
      <c r="D460" s="8" t="s">
        <v>78</v>
      </c>
      <c r="E460" s="90"/>
      <c r="F460" s="48"/>
      <c r="G460" s="191">
        <f>SUM(G461:G463)</f>
        <v>750000</v>
      </c>
    </row>
    <row r="461" spans="1:7" x14ac:dyDescent="0.25">
      <c r="A461" s="8"/>
      <c r="B461" s="8"/>
      <c r="C461" s="8"/>
      <c r="D461" s="8" t="s">
        <v>295</v>
      </c>
      <c r="E461" s="90"/>
      <c r="F461" s="48"/>
      <c r="G461" s="157">
        <v>50000</v>
      </c>
    </row>
    <row r="462" spans="1:7" x14ac:dyDescent="0.25">
      <c r="A462" s="8"/>
      <c r="B462" s="8"/>
      <c r="C462" s="8"/>
      <c r="D462" s="8" t="s">
        <v>235</v>
      </c>
      <c r="E462" s="90"/>
      <c r="F462" s="48"/>
      <c r="G462" s="191">
        <v>700000</v>
      </c>
    </row>
    <row r="463" spans="1:7" x14ac:dyDescent="0.25">
      <c r="A463" s="8"/>
      <c r="B463" s="8"/>
      <c r="C463" s="8"/>
      <c r="D463" s="8" t="s">
        <v>327</v>
      </c>
      <c r="E463" s="90"/>
      <c r="F463" s="48"/>
      <c r="G463" s="191"/>
    </row>
    <row r="464" spans="1:7" x14ac:dyDescent="0.25">
      <c r="A464" s="8"/>
      <c r="B464" s="52" t="s">
        <v>148</v>
      </c>
      <c r="C464" s="8" t="s">
        <v>316</v>
      </c>
      <c r="D464" s="8"/>
      <c r="E464" s="90"/>
      <c r="F464" s="48"/>
      <c r="G464" s="191">
        <v>100000</v>
      </c>
    </row>
    <row r="465" spans="1:7" x14ac:dyDescent="0.25">
      <c r="A465" s="8"/>
      <c r="B465" s="52" t="s">
        <v>79</v>
      </c>
      <c r="C465" s="141" t="s">
        <v>80</v>
      </c>
      <c r="D465" s="8"/>
      <c r="E465" s="88"/>
      <c r="F465" s="48"/>
      <c r="G465" s="191">
        <v>650000</v>
      </c>
    </row>
    <row r="466" spans="1:7" x14ac:dyDescent="0.25">
      <c r="A466" s="14"/>
      <c r="B466" s="8"/>
      <c r="C466" s="52" t="s">
        <v>81</v>
      </c>
      <c r="D466" s="23" t="s">
        <v>82</v>
      </c>
      <c r="E466" s="149"/>
      <c r="G466" s="140"/>
    </row>
    <row r="467" spans="1:7" x14ac:dyDescent="0.25">
      <c r="A467" s="153" t="s">
        <v>342</v>
      </c>
      <c r="B467" s="52"/>
      <c r="C467" s="52"/>
      <c r="D467" s="23"/>
      <c r="E467" s="149"/>
      <c r="G467" s="140">
        <f>SUM(G469)</f>
        <v>0</v>
      </c>
    </row>
    <row r="468" spans="1:7" x14ac:dyDescent="0.25">
      <c r="A468" s="153"/>
      <c r="B468" s="52" t="s">
        <v>400</v>
      </c>
      <c r="C468" s="8" t="s">
        <v>96</v>
      </c>
      <c r="D468" s="23"/>
      <c r="E468" s="149"/>
      <c r="G468" s="140">
        <v>0</v>
      </c>
    </row>
    <row r="469" spans="1:7" x14ac:dyDescent="0.25">
      <c r="A469" s="14"/>
      <c r="B469" s="52" t="s">
        <v>314</v>
      </c>
      <c r="C469" s="8" t="s">
        <v>315</v>
      </c>
      <c r="D469" s="23"/>
      <c r="E469" s="149"/>
      <c r="G469" s="140">
        <f>SUM(G470:G471)</f>
        <v>0</v>
      </c>
    </row>
    <row r="470" spans="1:7" x14ac:dyDescent="0.25">
      <c r="A470" s="14"/>
      <c r="B470" s="52"/>
      <c r="C470" s="8" t="s">
        <v>414</v>
      </c>
      <c r="D470" s="23"/>
      <c r="E470" s="149"/>
      <c r="G470" s="140">
        <v>0</v>
      </c>
    </row>
    <row r="471" spans="1:7" x14ac:dyDescent="0.25">
      <c r="A471" s="14"/>
      <c r="B471" s="52" t="s">
        <v>272</v>
      </c>
      <c r="C471" s="8" t="s">
        <v>273</v>
      </c>
      <c r="D471" s="23"/>
      <c r="E471" s="149"/>
      <c r="G471" s="140">
        <v>0</v>
      </c>
    </row>
    <row r="472" spans="1:7" x14ac:dyDescent="0.25">
      <c r="A472" s="14"/>
      <c r="B472" s="52"/>
      <c r="C472" s="8"/>
      <c r="D472" s="23"/>
      <c r="E472" s="149"/>
      <c r="G472" s="140">
        <v>0</v>
      </c>
    </row>
    <row r="473" spans="1:7" x14ac:dyDescent="0.25">
      <c r="A473" s="166" t="s">
        <v>124</v>
      </c>
      <c r="B473" s="56" t="s">
        <v>125</v>
      </c>
      <c r="C473" s="86"/>
      <c r="D473" s="8"/>
      <c r="E473" s="167"/>
      <c r="G473" s="140">
        <f>SUM(G475+G474)</f>
        <v>0</v>
      </c>
    </row>
    <row r="474" spans="1:7" x14ac:dyDescent="0.25">
      <c r="A474" s="147"/>
      <c r="B474" s="52" t="s">
        <v>126</v>
      </c>
      <c r="C474" s="8" t="s">
        <v>270</v>
      </c>
      <c r="D474" s="8"/>
      <c r="E474" s="156"/>
      <c r="G474" s="140">
        <v>0</v>
      </c>
    </row>
    <row r="475" spans="1:7" x14ac:dyDescent="0.25">
      <c r="A475" s="14"/>
      <c r="B475" s="52" t="s">
        <v>127</v>
      </c>
      <c r="C475" s="8" t="s">
        <v>128</v>
      </c>
      <c r="D475" s="8"/>
      <c r="E475" s="149"/>
      <c r="G475" s="140">
        <v>0</v>
      </c>
    </row>
    <row r="476" spans="1:7" s="18" customFormat="1" ht="35.1" customHeight="1" x14ac:dyDescent="0.25">
      <c r="A476" s="321" t="s">
        <v>37</v>
      </c>
      <c r="B476" s="322"/>
      <c r="C476" s="322"/>
      <c r="D476" s="322"/>
      <c r="E476" s="240"/>
      <c r="F476" s="241"/>
      <c r="G476" s="241">
        <f>SUM(G7+G16+G26+G42+G155+G163+G245+G255+G334+G354+G383+G439+G101+G78+G110+G83+G125+G132+G220+G74+G323+G410+G115)</f>
        <v>145590693</v>
      </c>
    </row>
    <row r="477" spans="1:7" s="18" customFormat="1" x14ac:dyDescent="0.25">
      <c r="A477" s="3" t="s">
        <v>13</v>
      </c>
      <c r="B477" s="3"/>
      <c r="C477" s="17"/>
      <c r="D477" s="17"/>
      <c r="E477" s="200">
        <f>SUM(E354+E255+E383+E132)</f>
        <v>6</v>
      </c>
      <c r="F477" s="32" t="s">
        <v>12</v>
      </c>
      <c r="G477" s="32" t="s">
        <v>12</v>
      </c>
    </row>
    <row r="478" spans="1:7" x14ac:dyDescent="0.25">
      <c r="A478" s="1" t="s">
        <v>93</v>
      </c>
      <c r="B478" s="2" t="s">
        <v>4</v>
      </c>
      <c r="E478" s="156"/>
      <c r="G478" s="199">
        <f>SUM(G411+G384+G355+G256+G164+G133+G43)</f>
        <v>20461810</v>
      </c>
    </row>
    <row r="479" spans="1:7" x14ac:dyDescent="0.25">
      <c r="A479" s="2" t="s">
        <v>94</v>
      </c>
      <c r="B479" s="2" t="s">
        <v>14</v>
      </c>
      <c r="D479" s="131"/>
      <c r="E479" s="201"/>
      <c r="G479" s="199">
        <f>SUM(G415+G393+G363+G263+G168+G139+G48)</f>
        <v>3335876</v>
      </c>
    </row>
    <row r="480" spans="1:7" x14ac:dyDescent="0.25">
      <c r="A480" s="2" t="s">
        <v>73</v>
      </c>
      <c r="B480" s="2" t="s">
        <v>74</v>
      </c>
      <c r="D480" s="131"/>
      <c r="E480" s="201"/>
      <c r="G480" s="199">
        <f>SUM(G440+G417+G396+G366+G335+G324+G267+G246+G221+G170+G156+G142+G126+G102+G50+G27+G17+G8)</f>
        <v>25802706</v>
      </c>
    </row>
    <row r="481" spans="1:7" x14ac:dyDescent="0.25">
      <c r="A481" s="2" t="s">
        <v>213</v>
      </c>
      <c r="B481" s="2" t="s">
        <v>398</v>
      </c>
      <c r="D481" s="131"/>
      <c r="E481" s="201"/>
      <c r="G481" s="199">
        <f>SUM(G345)</f>
        <v>3794000</v>
      </c>
    </row>
    <row r="482" spans="1:7" x14ac:dyDescent="0.25">
      <c r="A482" s="2" t="s">
        <v>109</v>
      </c>
      <c r="B482" s="2" t="s">
        <v>110</v>
      </c>
      <c r="D482" s="132"/>
      <c r="E482" s="201"/>
      <c r="G482" s="199">
        <f>SUM(G297+G251+G111+G84+G64)</f>
        <v>39987354</v>
      </c>
    </row>
    <row r="483" spans="1:7" x14ac:dyDescent="0.25">
      <c r="A483" s="2" t="s">
        <v>216</v>
      </c>
      <c r="B483" s="2" t="s">
        <v>399</v>
      </c>
      <c r="D483" s="131"/>
      <c r="E483" s="201"/>
      <c r="G483" s="199">
        <f>SUM(G151+G202+G300+G467+G423+G70+G116)</f>
        <v>26702073</v>
      </c>
    </row>
    <row r="484" spans="1:7" x14ac:dyDescent="0.25">
      <c r="A484" s="2" t="s">
        <v>124</v>
      </c>
      <c r="B484" s="2" t="s">
        <v>125</v>
      </c>
      <c r="D484" s="131"/>
      <c r="E484" s="201"/>
      <c r="G484" s="199">
        <f>SUM(G211+G473+G435+G120)</f>
        <v>22506874</v>
      </c>
    </row>
    <row r="485" spans="1:7" x14ac:dyDescent="0.25">
      <c r="A485" s="2" t="s">
        <v>331</v>
      </c>
      <c r="B485" s="2" t="s">
        <v>220</v>
      </c>
      <c r="D485" s="131"/>
      <c r="E485" s="201"/>
      <c r="G485" s="49"/>
    </row>
    <row r="486" spans="1:7" x14ac:dyDescent="0.25">
      <c r="A486" s="2" t="s">
        <v>219</v>
      </c>
      <c r="B486" s="2" t="s">
        <v>232</v>
      </c>
      <c r="D486" s="131"/>
      <c r="E486" s="201"/>
      <c r="G486" s="199">
        <f>SUM(G80)</f>
        <v>3000000</v>
      </c>
    </row>
    <row r="487" spans="1:7" x14ac:dyDescent="0.25">
      <c r="A487" s="1"/>
      <c r="D487" s="131"/>
      <c r="E487" s="201"/>
      <c r="G487" s="49"/>
    </row>
    <row r="488" spans="1:7" x14ac:dyDescent="0.25">
      <c r="A488" s="242" t="s">
        <v>358</v>
      </c>
      <c r="B488" s="243"/>
      <c r="C488" s="243"/>
      <c r="D488" s="244"/>
      <c r="E488" s="245"/>
      <c r="F488" s="242"/>
      <c r="G488" s="246">
        <f>SUM(G478:G487)</f>
        <v>145590693</v>
      </c>
    </row>
    <row r="489" spans="1:7" x14ac:dyDescent="0.25">
      <c r="E489" s="158"/>
      <c r="F489" s="31"/>
      <c r="G489" s="31"/>
    </row>
    <row r="490" spans="1:7" x14ac:dyDescent="0.25">
      <c r="E490" s="158"/>
      <c r="F490" s="31"/>
      <c r="G490" s="31"/>
    </row>
    <row r="491" spans="1:7" x14ac:dyDescent="0.25">
      <c r="E491" s="158"/>
      <c r="F491" s="31"/>
      <c r="G491" s="31"/>
    </row>
    <row r="492" spans="1:7" x14ac:dyDescent="0.25">
      <c r="G492" s="31"/>
    </row>
    <row r="493" spans="1:7" x14ac:dyDescent="0.25">
      <c r="G493" s="31"/>
    </row>
    <row r="494" spans="1:7" x14ac:dyDescent="0.25">
      <c r="G494" s="31"/>
    </row>
    <row r="495" spans="1:7" x14ac:dyDescent="0.25">
      <c r="G495" s="31"/>
    </row>
    <row r="496" spans="1:7" x14ac:dyDescent="0.25">
      <c r="G496" s="31"/>
    </row>
    <row r="497" spans="7:7" x14ac:dyDescent="0.25">
      <c r="G497" s="31"/>
    </row>
    <row r="498" spans="7:7" x14ac:dyDescent="0.25">
      <c r="G498" s="31"/>
    </row>
    <row r="499" spans="7:7" x14ac:dyDescent="0.25">
      <c r="G499" s="31"/>
    </row>
    <row r="500" spans="7:7" x14ac:dyDescent="0.25">
      <c r="G500" s="31"/>
    </row>
    <row r="501" spans="7:7" x14ac:dyDescent="0.25">
      <c r="G501" s="31"/>
    </row>
    <row r="502" spans="7:7" x14ac:dyDescent="0.25">
      <c r="G502" s="31"/>
    </row>
    <row r="503" spans="7:7" x14ac:dyDescent="0.25">
      <c r="G503" s="31"/>
    </row>
    <row r="504" spans="7:7" x14ac:dyDescent="0.25">
      <c r="G504" s="31"/>
    </row>
    <row r="505" spans="7:7" x14ac:dyDescent="0.25">
      <c r="G505" s="31"/>
    </row>
    <row r="506" spans="7:7" x14ac:dyDescent="0.25">
      <c r="G506" s="31"/>
    </row>
    <row r="507" spans="7:7" x14ac:dyDescent="0.25">
      <c r="G507" s="31"/>
    </row>
    <row r="508" spans="7:7" x14ac:dyDescent="0.25">
      <c r="G508" s="31"/>
    </row>
    <row r="509" spans="7:7" x14ac:dyDescent="0.25">
      <c r="G509" s="31"/>
    </row>
    <row r="510" spans="7:7" x14ac:dyDescent="0.25">
      <c r="G510" s="31"/>
    </row>
    <row r="511" spans="7:7" x14ac:dyDescent="0.25">
      <c r="G511" s="31"/>
    </row>
    <row r="512" spans="7:7" x14ac:dyDescent="0.25">
      <c r="G512" s="31"/>
    </row>
    <row r="513" spans="7:7" x14ac:dyDescent="0.25">
      <c r="G513" s="31"/>
    </row>
    <row r="514" spans="7:7" x14ac:dyDescent="0.25">
      <c r="G514" s="31"/>
    </row>
    <row r="515" spans="7:7" x14ac:dyDescent="0.25">
      <c r="G515" s="31"/>
    </row>
    <row r="516" spans="7:7" x14ac:dyDescent="0.25">
      <c r="G516" s="31"/>
    </row>
    <row r="517" spans="7:7" x14ac:dyDescent="0.25">
      <c r="G517" s="31"/>
    </row>
    <row r="518" spans="7:7" x14ac:dyDescent="0.25">
      <c r="G518" s="31"/>
    </row>
    <row r="519" spans="7:7" x14ac:dyDescent="0.25">
      <c r="G519" s="31"/>
    </row>
    <row r="520" spans="7:7" x14ac:dyDescent="0.25">
      <c r="G520" s="31"/>
    </row>
    <row r="521" spans="7:7" x14ac:dyDescent="0.25">
      <c r="G521" s="31"/>
    </row>
    <row r="522" spans="7:7" x14ac:dyDescent="0.25">
      <c r="G522" s="31"/>
    </row>
    <row r="523" spans="7:7" x14ac:dyDescent="0.25">
      <c r="G523" s="31"/>
    </row>
    <row r="524" spans="7:7" x14ac:dyDescent="0.25">
      <c r="G524" s="31"/>
    </row>
    <row r="525" spans="7:7" x14ac:dyDescent="0.25">
      <c r="G525" s="31"/>
    </row>
    <row r="526" spans="7:7" x14ac:dyDescent="0.25">
      <c r="G526" s="31"/>
    </row>
    <row r="527" spans="7:7" x14ac:dyDescent="0.25">
      <c r="G527" s="31"/>
    </row>
    <row r="528" spans="7:7" x14ac:dyDescent="0.25">
      <c r="G528" s="31"/>
    </row>
    <row r="529" spans="7:7" x14ac:dyDescent="0.25">
      <c r="G529" s="31"/>
    </row>
    <row r="530" spans="7:7" x14ac:dyDescent="0.25">
      <c r="G530" s="31"/>
    </row>
    <row r="531" spans="7:7" x14ac:dyDescent="0.25">
      <c r="G531" s="31"/>
    </row>
  </sheetData>
  <mergeCells count="5">
    <mergeCell ref="A3:E3"/>
    <mergeCell ref="A4:E4"/>
    <mergeCell ref="A476:D476"/>
    <mergeCell ref="A2:G2"/>
    <mergeCell ref="A1:G1"/>
  </mergeCells>
  <phoneticPr fontId="2" type="noConversion"/>
  <printOptions horizontalCentered="1" headings="1" gridLines="1"/>
  <pageMargins left="0.15748031496062992" right="0.15748031496062992" top="0.78740157480314965" bottom="0.78740157480314965" header="0.51181102362204722" footer="0.51181102362204722"/>
  <pageSetup paperSize="9" scale="47" orientation="portrait" cellComments="atEnd" r:id="rId1"/>
  <headerFooter alignWithMargins="0">
    <oddFooter>&amp;P. oldal, összesen: &amp;N</oddFooter>
  </headerFooter>
  <rowBreaks count="4" manualBreakCount="4">
    <brk id="73" min="2" max="6" man="1"/>
    <brk id="154" max="6" man="1"/>
    <brk id="244" max="6" man="1"/>
    <brk id="40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H32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82" bestFit="1" customWidth="1"/>
    <col min="2" max="2" width="14.85546875" customWidth="1"/>
    <col min="3" max="4" width="12.140625" customWidth="1"/>
    <col min="5" max="5" width="12.28515625" customWidth="1"/>
    <col min="6" max="7" width="9.140625" customWidth="1"/>
    <col min="8" max="8" width="9.140625" hidden="1" customWidth="1"/>
  </cols>
  <sheetData>
    <row r="1" spans="1:8" ht="15.75" x14ac:dyDescent="0.25">
      <c r="A1" s="316" t="s">
        <v>484</v>
      </c>
      <c r="B1" s="312"/>
      <c r="C1" s="312"/>
      <c r="D1" s="312"/>
      <c r="E1" s="312"/>
      <c r="F1" s="102"/>
      <c r="G1" s="102"/>
      <c r="H1" s="102"/>
    </row>
    <row r="2" spans="1:8" ht="15.75" x14ac:dyDescent="0.25">
      <c r="A2" s="316"/>
      <c r="B2" s="316"/>
      <c r="C2" s="316"/>
      <c r="D2" s="316"/>
      <c r="E2" s="316"/>
      <c r="F2" s="102"/>
      <c r="G2" s="102"/>
      <c r="H2" s="102"/>
    </row>
    <row r="3" spans="1:8" ht="15.75" x14ac:dyDescent="0.25">
      <c r="A3" s="315" t="s">
        <v>63</v>
      </c>
      <c r="B3" s="315"/>
      <c r="C3" s="315"/>
      <c r="D3" s="315"/>
      <c r="E3" s="315"/>
    </row>
    <row r="4" spans="1:8" ht="15.75" x14ac:dyDescent="0.25">
      <c r="A4" s="315" t="s">
        <v>426</v>
      </c>
      <c r="B4" s="315"/>
      <c r="C4" s="315"/>
      <c r="D4" s="315"/>
      <c r="E4" s="315"/>
    </row>
    <row r="5" spans="1:8" ht="15.75" x14ac:dyDescent="0.25">
      <c r="A5" s="1"/>
      <c r="B5" s="1"/>
      <c r="C5" s="1"/>
      <c r="D5" s="1"/>
      <c r="E5" s="1"/>
    </row>
    <row r="6" spans="1:8" ht="47.25" x14ac:dyDescent="0.25">
      <c r="A6" s="29" t="s">
        <v>313</v>
      </c>
      <c r="B6" s="46" t="s">
        <v>69</v>
      </c>
      <c r="C6" s="46" t="s">
        <v>70</v>
      </c>
      <c r="D6" s="46" t="s">
        <v>277</v>
      </c>
      <c r="E6" s="46" t="s">
        <v>37</v>
      </c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0" t="s">
        <v>72</v>
      </c>
      <c r="B8" s="65">
        <f>SUM('5.kiadás'!G7)</f>
        <v>127000</v>
      </c>
      <c r="C8" s="65">
        <v>0</v>
      </c>
      <c r="D8" s="65">
        <v>0</v>
      </c>
      <c r="E8" s="65">
        <f t="shared" ref="E8:E24" si="0">SUM(B8:D8)</f>
        <v>127000</v>
      </c>
    </row>
    <row r="9" spans="1:8" ht="15.75" x14ac:dyDescent="0.25">
      <c r="A9" s="10" t="s">
        <v>83</v>
      </c>
      <c r="B9" s="65">
        <f>SUM('5.kiadás'!G16)</f>
        <v>0</v>
      </c>
      <c r="C9" s="65">
        <v>0</v>
      </c>
      <c r="D9" s="65">
        <v>0</v>
      </c>
      <c r="E9" s="65">
        <f t="shared" si="0"/>
        <v>0</v>
      </c>
    </row>
    <row r="10" spans="1:8" ht="15.75" x14ac:dyDescent="0.25">
      <c r="A10" s="3" t="s">
        <v>87</v>
      </c>
      <c r="B10" s="65">
        <f>SUM('5.kiadás'!G26)</f>
        <v>1680000</v>
      </c>
      <c r="C10" s="65">
        <v>0</v>
      </c>
      <c r="D10" s="65">
        <v>0</v>
      </c>
      <c r="E10" s="65">
        <f t="shared" si="0"/>
        <v>1680000</v>
      </c>
    </row>
    <row r="11" spans="1:8" ht="15.75" x14ac:dyDescent="0.25">
      <c r="A11" s="27" t="s">
        <v>89</v>
      </c>
      <c r="B11" s="65">
        <f>SUM('5.kiadás'!G42)</f>
        <v>13968056</v>
      </c>
      <c r="C11" s="65">
        <v>0</v>
      </c>
      <c r="D11" s="65">
        <v>0</v>
      </c>
      <c r="E11" s="65">
        <f t="shared" si="0"/>
        <v>13968056</v>
      </c>
    </row>
    <row r="12" spans="1:8" ht="15.75" x14ac:dyDescent="0.25">
      <c r="A12" s="27" t="s">
        <v>160</v>
      </c>
      <c r="B12" s="65">
        <f>SUM('5.kiadás'!G74)</f>
        <v>0</v>
      </c>
      <c r="C12" s="65">
        <v>0</v>
      </c>
      <c r="D12" s="65">
        <v>0</v>
      </c>
      <c r="E12" s="65">
        <f t="shared" si="0"/>
        <v>0</v>
      </c>
    </row>
    <row r="13" spans="1:8" ht="15.75" x14ac:dyDescent="0.25">
      <c r="A13" s="81" t="s">
        <v>349</v>
      </c>
      <c r="B13" s="65">
        <f>SUM('5.kiadás'!G78)</f>
        <v>3000000</v>
      </c>
      <c r="C13" s="65">
        <v>0</v>
      </c>
      <c r="D13" s="65">
        <v>0</v>
      </c>
      <c r="E13" s="65">
        <f t="shared" si="0"/>
        <v>3000000</v>
      </c>
    </row>
    <row r="14" spans="1:8" ht="15.75" x14ac:dyDescent="0.25">
      <c r="A14" s="81" t="s">
        <v>322</v>
      </c>
      <c r="B14" s="65">
        <f>SUM('5.kiadás'!G83)</f>
        <v>32013870</v>
      </c>
      <c r="C14" s="65">
        <v>0</v>
      </c>
      <c r="D14" s="65">
        <v>0</v>
      </c>
      <c r="E14" s="65">
        <f t="shared" si="0"/>
        <v>32013870</v>
      </c>
    </row>
    <row r="15" spans="1:8" ht="15.75" x14ac:dyDescent="0.25">
      <c r="A15" s="27" t="s">
        <v>278</v>
      </c>
      <c r="B15" s="65">
        <f>SUM('5.kiadás'!G101)</f>
        <v>321000</v>
      </c>
      <c r="C15" s="65">
        <v>0</v>
      </c>
      <c r="D15" s="65">
        <v>0</v>
      </c>
      <c r="E15" s="65">
        <f t="shared" si="0"/>
        <v>321000</v>
      </c>
    </row>
    <row r="16" spans="1:8" ht="15.75" x14ac:dyDescent="0.25">
      <c r="A16" s="27" t="s">
        <v>305</v>
      </c>
      <c r="B16" s="65">
        <f>SUM('5.kiadás'!G110)</f>
        <v>100000</v>
      </c>
      <c r="C16" s="65">
        <v>0</v>
      </c>
      <c r="D16" s="65">
        <v>0</v>
      </c>
      <c r="E16" s="65">
        <f t="shared" si="0"/>
        <v>100000</v>
      </c>
    </row>
    <row r="17" spans="1:5" ht="15.75" x14ac:dyDescent="0.25">
      <c r="A17" s="27" t="s">
        <v>436</v>
      </c>
      <c r="B17" s="65">
        <v>9162114</v>
      </c>
      <c r="C17" s="65">
        <v>0</v>
      </c>
      <c r="D17" s="65">
        <v>0</v>
      </c>
      <c r="E17" s="65">
        <v>9162114</v>
      </c>
    </row>
    <row r="18" spans="1:5" ht="15.75" x14ac:dyDescent="0.25">
      <c r="A18" s="27" t="s">
        <v>114</v>
      </c>
      <c r="B18" s="65">
        <f>SUM('5.kiadás'!G155)</f>
        <v>1664201</v>
      </c>
      <c r="C18" s="65">
        <v>0</v>
      </c>
      <c r="D18" s="65">
        <v>0</v>
      </c>
      <c r="E18" s="65">
        <f t="shared" si="0"/>
        <v>1664201</v>
      </c>
    </row>
    <row r="19" spans="1:5" ht="15.75" x14ac:dyDescent="0.25">
      <c r="A19" s="27" t="s">
        <v>115</v>
      </c>
      <c r="B19" s="65">
        <f>SUM('5.kiadás'!G163)</f>
        <v>24641000</v>
      </c>
      <c r="C19" s="65">
        <v>0</v>
      </c>
      <c r="D19" s="65"/>
      <c r="E19" s="65">
        <f t="shared" si="0"/>
        <v>24641000</v>
      </c>
    </row>
    <row r="20" spans="1:5" ht="15.75" x14ac:dyDescent="0.25">
      <c r="A20" s="3" t="s">
        <v>324</v>
      </c>
      <c r="B20" s="65">
        <v>0</v>
      </c>
      <c r="C20" s="65">
        <v>0</v>
      </c>
      <c r="D20" s="65">
        <v>0</v>
      </c>
      <c r="E20" s="65">
        <f t="shared" si="0"/>
        <v>0</v>
      </c>
    </row>
    <row r="21" spans="1:5" ht="15.75" x14ac:dyDescent="0.25">
      <c r="A21" s="3" t="s">
        <v>132</v>
      </c>
      <c r="B21" s="65">
        <f>SUM('5.kiadás'!G245)</f>
        <v>650000</v>
      </c>
      <c r="C21" s="65">
        <v>0</v>
      </c>
      <c r="D21" s="65">
        <v>0</v>
      </c>
      <c r="E21" s="65">
        <f t="shared" si="0"/>
        <v>650000</v>
      </c>
    </row>
    <row r="22" spans="1:5" ht="15.75" x14ac:dyDescent="0.25">
      <c r="A22" s="3" t="s">
        <v>133</v>
      </c>
      <c r="B22" s="65">
        <f>SUM('5.kiadás'!G255)</f>
        <v>7235786</v>
      </c>
      <c r="C22" s="65">
        <v>0</v>
      </c>
      <c r="D22" s="65">
        <v>0</v>
      </c>
      <c r="E22" s="65">
        <f t="shared" si="0"/>
        <v>7235786</v>
      </c>
    </row>
    <row r="23" spans="1:5" ht="15.75" x14ac:dyDescent="0.25">
      <c r="A23" s="3" t="s">
        <v>350</v>
      </c>
      <c r="B23" s="65">
        <f>SUM('5.kiadás'!G323)</f>
        <v>0</v>
      </c>
      <c r="C23" s="65">
        <v>0</v>
      </c>
      <c r="D23" s="65">
        <v>0</v>
      </c>
      <c r="E23" s="65">
        <f t="shared" si="0"/>
        <v>0</v>
      </c>
    </row>
    <row r="24" spans="1:5" ht="15.75" x14ac:dyDescent="0.25">
      <c r="A24" s="3" t="s">
        <v>134</v>
      </c>
      <c r="B24" s="66">
        <f>SUM('5.kiadás'!G334)</f>
        <v>3794000</v>
      </c>
      <c r="C24" s="66">
        <v>0</v>
      </c>
      <c r="D24" s="66">
        <v>0</v>
      </c>
      <c r="E24" s="66">
        <f t="shared" si="0"/>
        <v>3794000</v>
      </c>
    </row>
    <row r="25" spans="1:5" ht="15.75" x14ac:dyDescent="0.25">
      <c r="A25" s="3" t="s">
        <v>137</v>
      </c>
      <c r="B25" s="66">
        <f>SUM('5.kiadás'!G354)</f>
        <v>5344700</v>
      </c>
      <c r="C25" s="67">
        <v>0</v>
      </c>
      <c r="D25" s="67">
        <v>0</v>
      </c>
      <c r="E25" s="67">
        <f t="shared" ref="E25:E31" si="1">SUM(B25:D25)</f>
        <v>5344700</v>
      </c>
    </row>
    <row r="26" spans="1:5" ht="15.75" x14ac:dyDescent="0.25">
      <c r="A26" s="3" t="s">
        <v>153</v>
      </c>
      <c r="B26" s="66">
        <f>SUM('5.kiadás'!G132)</f>
        <v>3869400</v>
      </c>
      <c r="C26" s="67">
        <v>0</v>
      </c>
      <c r="D26" s="67">
        <v>0</v>
      </c>
      <c r="E26" s="67">
        <f>SUM(B26:D26)</f>
        <v>3869400</v>
      </c>
    </row>
    <row r="27" spans="1:5" ht="15.75" x14ac:dyDescent="0.25">
      <c r="A27" s="111" t="s">
        <v>283</v>
      </c>
      <c r="B27" s="66">
        <f>SUM('5.kiadás'!G125)</f>
        <v>0</v>
      </c>
      <c r="C27" s="67">
        <v>0</v>
      </c>
      <c r="D27" s="67">
        <v>0</v>
      </c>
      <c r="E27" s="67">
        <f t="shared" si="1"/>
        <v>0</v>
      </c>
    </row>
    <row r="28" spans="1:5" ht="15.75" x14ac:dyDescent="0.25">
      <c r="A28" s="111" t="s">
        <v>303</v>
      </c>
      <c r="B28" s="66">
        <v>0</v>
      </c>
      <c r="C28" s="67">
        <f>SUM('5.kiadás'!G220)</f>
        <v>1330000</v>
      </c>
      <c r="D28" s="67">
        <v>0</v>
      </c>
      <c r="E28" s="67">
        <f t="shared" si="1"/>
        <v>1330000</v>
      </c>
    </row>
    <row r="29" spans="1:5" ht="15.75" x14ac:dyDescent="0.25">
      <c r="A29" s="3" t="s">
        <v>154</v>
      </c>
      <c r="B29" s="67">
        <v>0</v>
      </c>
      <c r="C29" s="67">
        <f>SUM('5.kiadás'!G383)</f>
        <v>3485530</v>
      </c>
      <c r="D29" s="67">
        <v>0</v>
      </c>
      <c r="E29" s="67">
        <f t="shared" si="1"/>
        <v>3485530</v>
      </c>
    </row>
    <row r="30" spans="1:5" ht="15.75" x14ac:dyDescent="0.25">
      <c r="A30" s="3" t="s">
        <v>403</v>
      </c>
      <c r="B30" s="67">
        <f>SUM('5.kiadás'!G410)</f>
        <v>29034036</v>
      </c>
      <c r="C30" s="67">
        <v>0</v>
      </c>
      <c r="D30" s="67">
        <v>0</v>
      </c>
      <c r="E30" s="67">
        <f>SUM(B30:D30)</f>
        <v>29034036</v>
      </c>
    </row>
    <row r="31" spans="1:5" ht="15.75" x14ac:dyDescent="0.25">
      <c r="A31" s="3" t="s">
        <v>155</v>
      </c>
      <c r="B31" s="67">
        <v>0</v>
      </c>
      <c r="C31" s="67">
        <f>SUM('5.kiadás'!G439)</f>
        <v>4170000</v>
      </c>
      <c r="D31" s="67">
        <v>0</v>
      </c>
      <c r="E31" s="67">
        <f t="shared" si="1"/>
        <v>4170000</v>
      </c>
    </row>
    <row r="32" spans="1:5" ht="35.1" customHeight="1" x14ac:dyDescent="0.25">
      <c r="A32" s="293" t="s">
        <v>61</v>
      </c>
      <c r="B32" s="294">
        <f>SUM(B8:B31)</f>
        <v>136605163</v>
      </c>
      <c r="C32" s="294">
        <f>SUM(C8:C31)</f>
        <v>8985530</v>
      </c>
      <c r="D32" s="294">
        <f>SUM(D8:D31)</f>
        <v>0</v>
      </c>
      <c r="E32" s="294">
        <f>SUM(E8:E31)</f>
        <v>145590693</v>
      </c>
    </row>
  </sheetData>
  <mergeCells count="4">
    <mergeCell ref="A3:E3"/>
    <mergeCell ref="A4:E4"/>
    <mergeCell ref="A1:E1"/>
    <mergeCell ref="A2:E2"/>
  </mergeCells>
  <phoneticPr fontId="3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B39"/>
  <sheetViews>
    <sheetView view="pageBreakPreview" zoomScaleNormal="100" zoomScaleSheetLayoutView="100" workbookViewId="0">
      <selection sqref="A1:B1"/>
    </sheetView>
  </sheetViews>
  <sheetFormatPr defaultColWidth="10.28515625" defaultRowHeight="15.75" x14ac:dyDescent="0.25"/>
  <cols>
    <col min="1" max="1" width="61.140625" style="11" customWidth="1"/>
    <col min="2" max="2" width="29.42578125" style="11" customWidth="1"/>
    <col min="3" max="16384" width="10.28515625" style="11"/>
  </cols>
  <sheetData>
    <row r="1" spans="1:2" s="15" customFormat="1" x14ac:dyDescent="0.25">
      <c r="A1" s="316" t="s">
        <v>485</v>
      </c>
      <c r="B1" s="312"/>
    </row>
    <row r="2" spans="1:2" s="15" customFormat="1" x14ac:dyDescent="0.25">
      <c r="A2" s="316"/>
      <c r="B2" s="312"/>
    </row>
    <row r="3" spans="1:2" s="15" customFormat="1" ht="19.5" customHeight="1" x14ac:dyDescent="0.25">
      <c r="A3" s="133" t="s">
        <v>63</v>
      </c>
    </row>
    <row r="4" spans="1:2" s="15" customFormat="1" ht="20.25" customHeight="1" x14ac:dyDescent="0.25">
      <c r="A4" s="323" t="s">
        <v>420</v>
      </c>
      <c r="B4" s="324"/>
    </row>
    <row r="5" spans="1:2" s="15" customFormat="1" ht="15.75" customHeight="1" x14ac:dyDescent="0.25">
      <c r="A5" s="38"/>
    </row>
    <row r="6" spans="1:2" s="15" customFormat="1" ht="31.5" x14ac:dyDescent="0.25">
      <c r="A6" s="83" t="s">
        <v>2</v>
      </c>
      <c r="B6" s="104" t="s">
        <v>394</v>
      </c>
    </row>
    <row r="7" spans="1:2" s="15" customFormat="1" ht="23.25" customHeight="1" x14ac:dyDescent="0.25">
      <c r="A7" s="263" t="s">
        <v>413</v>
      </c>
      <c r="B7" s="104"/>
    </row>
    <row r="8" spans="1:2" s="15" customFormat="1" x14ac:dyDescent="0.25">
      <c r="A8" s="209"/>
      <c r="B8" s="210">
        <v>0</v>
      </c>
    </row>
    <row r="9" spans="1:2" s="15" customFormat="1" x14ac:dyDescent="0.25">
      <c r="A9" s="83"/>
      <c r="B9" s="104"/>
    </row>
    <row r="10" spans="1:2" s="15" customFormat="1" ht="31.5" customHeight="1" x14ac:dyDescent="0.25">
      <c r="A10" s="263" t="s">
        <v>436</v>
      </c>
      <c r="B10" s="104"/>
    </row>
    <row r="11" spans="1:2" s="15" customFormat="1" ht="37.5" customHeight="1" x14ac:dyDescent="0.25">
      <c r="A11" s="116" t="s">
        <v>461</v>
      </c>
      <c r="B11" s="129">
        <v>934633</v>
      </c>
    </row>
    <row r="12" spans="1:2" s="15" customFormat="1" ht="37.5" customHeight="1" x14ac:dyDescent="0.25">
      <c r="A12" s="263" t="s">
        <v>115</v>
      </c>
      <c r="B12" s="129"/>
    </row>
    <row r="13" spans="1:2" s="15" customFormat="1" ht="37.5" customHeight="1" x14ac:dyDescent="0.25">
      <c r="A13" s="116" t="s">
        <v>463</v>
      </c>
      <c r="B13" s="129">
        <v>2000000</v>
      </c>
    </row>
    <row r="14" spans="1:2" s="15" customFormat="1" ht="37.5" customHeight="1" x14ac:dyDescent="0.25">
      <c r="A14" s="263" t="s">
        <v>403</v>
      </c>
      <c r="B14" s="129"/>
    </row>
    <row r="15" spans="1:2" s="15" customFormat="1" ht="37.5" customHeight="1" x14ac:dyDescent="0.25">
      <c r="A15" s="116" t="s">
        <v>472</v>
      </c>
      <c r="B15" s="129">
        <v>3674894</v>
      </c>
    </row>
    <row r="16" spans="1:2" s="15" customFormat="1" ht="37.5" customHeight="1" x14ac:dyDescent="0.25">
      <c r="A16" s="116" t="s">
        <v>473</v>
      </c>
      <c r="B16" s="129">
        <v>12970000</v>
      </c>
    </row>
    <row r="17" spans="1:2" s="15" customFormat="1" ht="37.5" customHeight="1" x14ac:dyDescent="0.25">
      <c r="A17" s="116" t="s">
        <v>469</v>
      </c>
      <c r="B17" s="129">
        <v>7071746</v>
      </c>
    </row>
    <row r="18" spans="1:2" s="15" customFormat="1" ht="37.5" customHeight="1" x14ac:dyDescent="0.25">
      <c r="A18" s="266" t="s">
        <v>415</v>
      </c>
      <c r="B18" s="129"/>
    </row>
    <row r="19" spans="1:2" s="15" customFormat="1" ht="37.5" customHeight="1" x14ac:dyDescent="0.25">
      <c r="A19" s="211"/>
      <c r="B19" s="129">
        <v>0</v>
      </c>
    </row>
    <row r="20" spans="1:2" s="15" customFormat="1" ht="37.5" customHeight="1" x14ac:dyDescent="0.25">
      <c r="A20" s="266" t="s">
        <v>133</v>
      </c>
      <c r="B20" s="129"/>
    </row>
    <row r="21" spans="1:2" s="15" customFormat="1" ht="37.5" customHeight="1" x14ac:dyDescent="0.25">
      <c r="A21" s="116" t="s">
        <v>468</v>
      </c>
      <c r="B21" s="129">
        <v>50800</v>
      </c>
    </row>
    <row r="22" spans="1:2" s="15" customFormat="1" ht="39" customHeight="1" x14ac:dyDescent="0.3">
      <c r="A22" s="269" t="s">
        <v>66</v>
      </c>
      <c r="B22" s="268">
        <f>SUM(B7:B21)</f>
        <v>26702073</v>
      </c>
    </row>
    <row r="23" spans="1:2" x14ac:dyDescent="0.25">
      <c r="A23" s="135"/>
      <c r="B23" s="136"/>
    </row>
    <row r="24" spans="1:2" ht="37.5" customHeight="1" x14ac:dyDescent="0.25">
      <c r="A24" s="75" t="s">
        <v>359</v>
      </c>
      <c r="B24" s="130">
        <v>0</v>
      </c>
    </row>
    <row r="25" spans="1:2" ht="35.1" customHeight="1" x14ac:dyDescent="0.25">
      <c r="A25" s="264" t="s">
        <v>220</v>
      </c>
      <c r="B25" s="267">
        <f>SUM(B24:B24)</f>
        <v>0</v>
      </c>
    </row>
    <row r="26" spans="1:2" ht="35.1" customHeight="1" x14ac:dyDescent="0.25">
      <c r="A26" s="260"/>
      <c r="B26" s="261"/>
    </row>
    <row r="27" spans="1:2" ht="35.1" customHeight="1" x14ac:dyDescent="0.25">
      <c r="A27" s="264" t="s">
        <v>436</v>
      </c>
      <c r="B27" s="261"/>
    </row>
    <row r="28" spans="1:2" ht="35.1" customHeight="1" x14ac:dyDescent="0.25">
      <c r="A28" s="262" t="s">
        <v>462</v>
      </c>
      <c r="B28" s="270">
        <v>8227481</v>
      </c>
    </row>
    <row r="29" spans="1:2" ht="35.1" customHeight="1" x14ac:dyDescent="0.25">
      <c r="A29" s="265" t="s">
        <v>403</v>
      </c>
      <c r="B29" s="270"/>
    </row>
    <row r="30" spans="1:2" ht="35.1" customHeight="1" x14ac:dyDescent="0.25">
      <c r="A30" s="262" t="s">
        <v>471</v>
      </c>
      <c r="B30" s="270">
        <v>279393</v>
      </c>
    </row>
    <row r="31" spans="1:2" ht="37.5" customHeight="1" x14ac:dyDescent="0.25">
      <c r="A31" s="263" t="s">
        <v>115</v>
      </c>
      <c r="B31" s="130"/>
    </row>
    <row r="32" spans="1:2" ht="37.5" customHeight="1" x14ac:dyDescent="0.25">
      <c r="A32" s="116" t="s">
        <v>464</v>
      </c>
      <c r="B32" s="129">
        <v>2500000</v>
      </c>
    </row>
    <row r="33" spans="1:2" ht="37.5" customHeight="1" x14ac:dyDescent="0.25">
      <c r="A33" s="116" t="s">
        <v>465</v>
      </c>
      <c r="B33" s="129">
        <v>6000000</v>
      </c>
    </row>
    <row r="34" spans="1:2" ht="37.5" customHeight="1" x14ac:dyDescent="0.25">
      <c r="A34" s="116" t="s">
        <v>360</v>
      </c>
      <c r="B34" s="129">
        <v>2000000</v>
      </c>
    </row>
    <row r="35" spans="1:2" ht="37.5" customHeight="1" x14ac:dyDescent="0.25">
      <c r="A35" s="116" t="s">
        <v>467</v>
      </c>
      <c r="B35" s="129">
        <v>500000</v>
      </c>
    </row>
    <row r="36" spans="1:2" s="15" customFormat="1" ht="37.5" customHeight="1" x14ac:dyDescent="0.25">
      <c r="A36" s="116" t="s">
        <v>466</v>
      </c>
      <c r="B36" s="129">
        <v>3000000</v>
      </c>
    </row>
    <row r="37" spans="1:2" ht="35.1" customHeight="1" x14ac:dyDescent="0.3">
      <c r="A37" s="269" t="s">
        <v>397</v>
      </c>
      <c r="B37" s="267">
        <f>SUM(B28:B36)</f>
        <v>22506874</v>
      </c>
    </row>
    <row r="38" spans="1:2" x14ac:dyDescent="0.25">
      <c r="A38" s="70"/>
      <c r="B38" s="130"/>
    </row>
    <row r="39" spans="1:2" ht="35.1" customHeight="1" x14ac:dyDescent="0.3">
      <c r="A39" s="269" t="s">
        <v>37</v>
      </c>
      <c r="B39" s="268">
        <f>SUM(B22+B37+'7. felújítás'!B25)</f>
        <v>49208947</v>
      </c>
    </row>
  </sheetData>
  <mergeCells count="3">
    <mergeCell ref="A4:B4"/>
    <mergeCell ref="A1:B1"/>
    <mergeCell ref="A2:B2"/>
  </mergeCells>
  <phoneticPr fontId="26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31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I24"/>
  <sheetViews>
    <sheetView view="pageBreakPreview" zoomScaleNormal="100" zoomScaleSheetLayoutView="100" workbookViewId="0">
      <selection sqref="A1:G1"/>
    </sheetView>
  </sheetViews>
  <sheetFormatPr defaultColWidth="10.28515625" defaultRowHeight="15.75" x14ac:dyDescent="0.25"/>
  <cols>
    <col min="1" max="1" width="4.28515625" style="11" customWidth="1"/>
    <col min="2" max="2" width="56.28515625" style="16" customWidth="1"/>
    <col min="3" max="4" width="12.42578125" style="11" bestFit="1" customWidth="1"/>
    <col min="5" max="6" width="9.140625" style="11" hidden="1" customWidth="1"/>
    <col min="7" max="7" width="16.140625" style="16" customWidth="1"/>
    <col min="8" max="16384" width="10.28515625" style="11"/>
  </cols>
  <sheetData>
    <row r="1" spans="1:9" s="16" customFormat="1" ht="15.75" customHeight="1" x14ac:dyDescent="0.25">
      <c r="A1" s="311" t="s">
        <v>486</v>
      </c>
      <c r="B1" s="312"/>
      <c r="C1" s="312"/>
      <c r="D1" s="312"/>
      <c r="E1" s="312"/>
      <c r="F1" s="312"/>
      <c r="G1" s="312"/>
    </row>
    <row r="2" spans="1:9" s="16" customFormat="1" ht="15.75" customHeight="1" x14ac:dyDescent="0.25">
      <c r="A2" s="311"/>
      <c r="B2" s="312"/>
      <c r="C2" s="312"/>
      <c r="D2" s="312"/>
      <c r="E2" s="312"/>
      <c r="F2" s="312"/>
      <c r="G2" s="312"/>
    </row>
    <row r="3" spans="1:9" s="16" customFormat="1" x14ac:dyDescent="0.25">
      <c r="B3" s="325" t="s">
        <v>38</v>
      </c>
      <c r="C3" s="325"/>
      <c r="D3" s="325"/>
      <c r="E3" s="325"/>
      <c r="F3" s="325"/>
    </row>
    <row r="4" spans="1:9" s="16" customFormat="1" x14ac:dyDescent="0.25">
      <c r="B4" s="326" t="s">
        <v>421</v>
      </c>
      <c r="C4" s="327"/>
      <c r="D4" s="327"/>
      <c r="E4" s="327"/>
      <c r="F4" s="327"/>
    </row>
    <row r="5" spans="1:9" s="16" customFormat="1" x14ac:dyDescent="0.25">
      <c r="B5" s="328" t="s">
        <v>319</v>
      </c>
      <c r="C5" s="325"/>
      <c r="D5" s="325"/>
      <c r="E5" s="325"/>
      <c r="F5" s="325"/>
    </row>
    <row r="6" spans="1:9" s="16" customFormat="1" x14ac:dyDescent="0.25">
      <c r="B6" s="44"/>
      <c r="C6" s="44"/>
      <c r="D6" s="44"/>
      <c r="E6" s="44"/>
      <c r="F6" s="44"/>
    </row>
    <row r="7" spans="1:9" s="16" customFormat="1" ht="31.5" x14ac:dyDescent="0.25">
      <c r="A7" s="121"/>
      <c r="B7" s="120" t="s">
        <v>2</v>
      </c>
      <c r="C7" s="271" t="s">
        <v>395</v>
      </c>
      <c r="D7" s="271" t="s">
        <v>474</v>
      </c>
      <c r="E7" s="113"/>
      <c r="F7" s="113"/>
      <c r="G7" s="112" t="s">
        <v>423</v>
      </c>
    </row>
    <row r="8" spans="1:9" s="30" customFormat="1" x14ac:dyDescent="0.25">
      <c r="A8" s="70" t="s">
        <v>166</v>
      </c>
      <c r="B8" s="72" t="s">
        <v>167</v>
      </c>
      <c r="C8" s="184">
        <v>51397277</v>
      </c>
      <c r="D8" s="184">
        <v>65932004</v>
      </c>
      <c r="E8" s="122"/>
      <c r="F8" s="122"/>
      <c r="G8" s="122">
        <f>SUM('1.mérleg '!D7)</f>
        <v>54031671</v>
      </c>
    </row>
    <row r="9" spans="1:9" s="30" customFormat="1" x14ac:dyDescent="0.25">
      <c r="A9" s="70" t="s">
        <v>171</v>
      </c>
      <c r="B9" s="69" t="s">
        <v>178</v>
      </c>
      <c r="C9" s="185">
        <v>17979867</v>
      </c>
      <c r="D9" s="185">
        <v>19894650</v>
      </c>
      <c r="E9" s="123"/>
      <c r="F9" s="123"/>
      <c r="G9" s="123">
        <f>SUM('1.mérleg '!D8)</f>
        <v>19400000</v>
      </c>
      <c r="I9" s="1"/>
    </row>
    <row r="10" spans="1:9" s="30" customFormat="1" x14ac:dyDescent="0.25">
      <c r="A10" s="70" t="s">
        <v>161</v>
      </c>
      <c r="B10" s="69" t="s">
        <v>162</v>
      </c>
      <c r="C10" s="185">
        <v>6208389</v>
      </c>
      <c r="D10" s="185">
        <v>6435957</v>
      </c>
      <c r="E10" s="123"/>
      <c r="F10" s="123"/>
      <c r="G10" s="123">
        <f>SUM('1.mérleg '!D9)</f>
        <v>8323111</v>
      </c>
      <c r="I10" s="1"/>
    </row>
    <row r="11" spans="1:9" s="30" customFormat="1" x14ac:dyDescent="0.25">
      <c r="A11" s="70" t="s">
        <v>225</v>
      </c>
      <c r="B11" s="69" t="s">
        <v>226</v>
      </c>
      <c r="C11" s="185">
        <v>155700</v>
      </c>
      <c r="D11" s="185">
        <v>0</v>
      </c>
      <c r="E11" s="123"/>
      <c r="F11" s="123"/>
      <c r="G11" s="123">
        <f>SUM('1.mérleg '!D10)</f>
        <v>0</v>
      </c>
      <c r="I11" s="1"/>
    </row>
    <row r="12" spans="1:9" s="30" customFormat="1" x14ac:dyDescent="0.25">
      <c r="A12" s="70" t="s">
        <v>175</v>
      </c>
      <c r="B12" s="119" t="s">
        <v>209</v>
      </c>
      <c r="C12" s="185">
        <v>38502032</v>
      </c>
      <c r="D12" s="185">
        <v>48267688</v>
      </c>
      <c r="E12" s="123"/>
      <c r="F12" s="123"/>
      <c r="G12" s="123">
        <f>SUM('1.mérleg '!D18)</f>
        <v>61545383</v>
      </c>
    </row>
    <row r="13" spans="1:9" s="30" customFormat="1" ht="35.1" customHeight="1" x14ac:dyDescent="0.25">
      <c r="A13" s="295"/>
      <c r="B13" s="296" t="s">
        <v>26</v>
      </c>
      <c r="C13" s="297">
        <f>SUM(C8:C12)</f>
        <v>114243265</v>
      </c>
      <c r="D13" s="297">
        <f>SUM(D8:D12)</f>
        <v>140530299</v>
      </c>
      <c r="E13" s="298">
        <f>SUM(E8:E12)</f>
        <v>0</v>
      </c>
      <c r="F13" s="298">
        <f>SUM(F8:F12)</f>
        <v>0</v>
      </c>
      <c r="G13" s="298">
        <f>SUM(G8:G12)</f>
        <v>143300165</v>
      </c>
    </row>
    <row r="14" spans="1:9" s="30" customFormat="1" x14ac:dyDescent="0.25">
      <c r="A14" s="70"/>
      <c r="B14" s="74"/>
      <c r="C14" s="186"/>
      <c r="D14" s="186"/>
      <c r="E14" s="124"/>
      <c r="F14" s="124"/>
      <c r="G14" s="124"/>
    </row>
    <row r="15" spans="1:9" s="30" customFormat="1" x14ac:dyDescent="0.25">
      <c r="A15" s="70" t="s">
        <v>93</v>
      </c>
      <c r="B15" s="119" t="s">
        <v>27</v>
      </c>
      <c r="C15" s="185">
        <v>14180050</v>
      </c>
      <c r="D15" s="185">
        <v>15738077</v>
      </c>
      <c r="E15" s="123"/>
      <c r="F15" s="123"/>
      <c r="G15" s="123">
        <f>SUM('1.mérleg '!D22)</f>
        <v>20461810</v>
      </c>
      <c r="H15" s="1"/>
    </row>
    <row r="16" spans="1:9" s="30" customFormat="1" x14ac:dyDescent="0.25">
      <c r="A16" s="70" t="s">
        <v>94</v>
      </c>
      <c r="B16" s="119" t="s">
        <v>28</v>
      </c>
      <c r="C16" s="185">
        <v>2383269</v>
      </c>
      <c r="D16" s="185">
        <v>2706807</v>
      </c>
      <c r="E16" s="123"/>
      <c r="F16" s="123"/>
      <c r="G16" s="123">
        <f>SUM('1.mérleg '!D23)</f>
        <v>3335876</v>
      </c>
      <c r="H16" s="1"/>
    </row>
    <row r="17" spans="1:8" s="30" customFormat="1" x14ac:dyDescent="0.25">
      <c r="A17" s="70" t="s">
        <v>73</v>
      </c>
      <c r="B17" s="119" t="s">
        <v>231</v>
      </c>
      <c r="C17" s="185">
        <v>16321583</v>
      </c>
      <c r="D17" s="185">
        <v>17598764</v>
      </c>
      <c r="E17" s="123"/>
      <c r="F17" s="123"/>
      <c r="G17" s="123">
        <f>SUM('1.mérleg '!D24)</f>
        <v>25802706</v>
      </c>
      <c r="H17" s="1"/>
    </row>
    <row r="18" spans="1:8" s="30" customFormat="1" x14ac:dyDescent="0.25">
      <c r="A18" s="70" t="s">
        <v>213</v>
      </c>
      <c r="B18" s="119" t="s">
        <v>29</v>
      </c>
      <c r="C18" s="185">
        <v>2163680</v>
      </c>
      <c r="D18" s="185">
        <v>2990000</v>
      </c>
      <c r="E18" s="123"/>
      <c r="F18" s="123"/>
      <c r="G18" s="123">
        <f>SUM('1.mérleg '!D25)</f>
        <v>3794000</v>
      </c>
      <c r="H18" s="1"/>
    </row>
    <row r="19" spans="1:8" s="30" customFormat="1" x14ac:dyDescent="0.25">
      <c r="A19" s="70" t="s">
        <v>109</v>
      </c>
      <c r="B19" s="71" t="s">
        <v>110</v>
      </c>
      <c r="C19" s="185">
        <v>27947045</v>
      </c>
      <c r="D19" s="185">
        <v>30344329</v>
      </c>
      <c r="E19" s="123"/>
      <c r="F19" s="123"/>
      <c r="G19" s="123">
        <f>SUM('1.mérleg '!D26)</f>
        <v>39987354</v>
      </c>
      <c r="H19" s="1"/>
    </row>
    <row r="20" spans="1:8" s="30" customFormat="1" x14ac:dyDescent="0.25">
      <c r="A20" s="70" t="s">
        <v>233</v>
      </c>
      <c r="B20" s="71" t="s">
        <v>232</v>
      </c>
      <c r="C20" s="185">
        <v>3087612</v>
      </c>
      <c r="D20" s="185">
        <v>2722094</v>
      </c>
      <c r="E20" s="123"/>
      <c r="F20" s="123"/>
      <c r="G20" s="123">
        <f>SUM('1.mérleg '!D33)</f>
        <v>3000000</v>
      </c>
      <c r="H20" s="1"/>
    </row>
    <row r="21" spans="1:8" s="30" customFormat="1" ht="35.1" customHeight="1" x14ac:dyDescent="0.25">
      <c r="A21" s="299"/>
      <c r="B21" s="296" t="s">
        <v>31</v>
      </c>
      <c r="C21" s="300">
        <f>SUM(C15:C20)</f>
        <v>66083239</v>
      </c>
      <c r="D21" s="300">
        <f>SUM(D15:D20)</f>
        <v>72100071</v>
      </c>
      <c r="E21" s="301">
        <f>SUM(E15:E19)</f>
        <v>0</v>
      </c>
      <c r="F21" s="301">
        <f>SUM(F15:F19)</f>
        <v>0</v>
      </c>
      <c r="G21" s="301">
        <f>SUM(G15:G20)</f>
        <v>96381746</v>
      </c>
    </row>
    <row r="22" spans="1:8" x14ac:dyDescent="0.25">
      <c r="E22" s="12"/>
      <c r="F22" s="12"/>
    </row>
    <row r="23" spans="1:8" x14ac:dyDescent="0.25">
      <c r="E23" s="12"/>
      <c r="F23" s="12"/>
    </row>
    <row r="24" spans="1:8" x14ac:dyDescent="0.25">
      <c r="E24" s="12"/>
      <c r="F24" s="12"/>
    </row>
  </sheetData>
  <mergeCells count="5">
    <mergeCell ref="B3:F3"/>
    <mergeCell ref="B4:F4"/>
    <mergeCell ref="B5:F5"/>
    <mergeCell ref="A1:G1"/>
    <mergeCell ref="A2:G2"/>
  </mergeCells>
  <phoneticPr fontId="26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9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E24"/>
  <sheetViews>
    <sheetView view="pageBreakPreview" zoomScaleNormal="100" zoomScaleSheetLayoutView="100" workbookViewId="0">
      <selection sqref="A1:E1"/>
    </sheetView>
  </sheetViews>
  <sheetFormatPr defaultColWidth="10.28515625" defaultRowHeight="15.75" x14ac:dyDescent="0.25"/>
  <cols>
    <col min="1" max="1" width="4.85546875" style="11" customWidth="1"/>
    <col min="2" max="2" width="52.5703125" style="15" customWidth="1"/>
    <col min="3" max="4" width="13.42578125" style="15" customWidth="1"/>
    <col min="5" max="5" width="13.140625" style="15" customWidth="1"/>
    <col min="6" max="16384" width="10.28515625" style="11"/>
  </cols>
  <sheetData>
    <row r="1" spans="1:5" s="15" customFormat="1" ht="19.5" customHeight="1" x14ac:dyDescent="0.25">
      <c r="A1" s="311" t="s">
        <v>487</v>
      </c>
      <c r="B1" s="312"/>
      <c r="C1" s="312"/>
      <c r="D1" s="312"/>
      <c r="E1" s="312"/>
    </row>
    <row r="2" spans="1:5" s="15" customFormat="1" ht="19.5" customHeight="1" x14ac:dyDescent="0.25">
      <c r="A2" s="311"/>
      <c r="B2" s="319"/>
      <c r="C2" s="319"/>
      <c r="D2" s="319"/>
      <c r="E2" s="312"/>
    </row>
    <row r="3" spans="1:5" s="15" customFormat="1" ht="19.5" customHeight="1" x14ac:dyDescent="0.25">
      <c r="B3" s="328" t="s">
        <v>63</v>
      </c>
      <c r="C3" s="328"/>
      <c r="D3" s="328"/>
    </row>
    <row r="4" spans="1:5" s="15" customFormat="1" x14ac:dyDescent="0.25">
      <c r="A4" s="326" t="s">
        <v>422</v>
      </c>
      <c r="B4" s="312"/>
      <c r="C4" s="312"/>
      <c r="D4" s="312"/>
    </row>
    <row r="5" spans="1:5" s="15" customFormat="1" x14ac:dyDescent="0.25">
      <c r="B5" s="328" t="s">
        <v>319</v>
      </c>
      <c r="C5" s="328"/>
      <c r="D5" s="328"/>
    </row>
    <row r="6" spans="1:5" s="15" customFormat="1" x14ac:dyDescent="0.25">
      <c r="B6" s="43"/>
      <c r="C6" s="43"/>
      <c r="D6" s="43"/>
      <c r="E6" s="43"/>
    </row>
    <row r="7" spans="1:5" s="15" customFormat="1" ht="47.25" x14ac:dyDescent="0.25">
      <c r="A7" s="118"/>
      <c r="B7" s="117" t="s">
        <v>2</v>
      </c>
      <c r="C7" s="271" t="s">
        <v>395</v>
      </c>
      <c r="D7" s="271" t="s">
        <v>474</v>
      </c>
      <c r="E7" s="112" t="s">
        <v>423</v>
      </c>
    </row>
    <row r="8" spans="1:5" s="15" customFormat="1" x14ac:dyDescent="0.25">
      <c r="A8" s="68" t="s">
        <v>221</v>
      </c>
      <c r="B8" s="72" t="s">
        <v>222</v>
      </c>
      <c r="C8" s="184">
        <v>0</v>
      </c>
      <c r="D8" s="184">
        <v>38493604</v>
      </c>
      <c r="E8" s="122">
        <f>SUM('1.mérleg '!D14)</f>
        <v>2290528</v>
      </c>
    </row>
    <row r="9" spans="1:5" s="15" customFormat="1" x14ac:dyDescent="0.25">
      <c r="A9" s="68" t="s">
        <v>223</v>
      </c>
      <c r="B9" s="69" t="s">
        <v>224</v>
      </c>
      <c r="C9" s="185">
        <v>25250000</v>
      </c>
      <c r="D9" s="185">
        <v>0</v>
      </c>
      <c r="E9" s="123">
        <f>SUM('1.mérleg '!D15)</f>
        <v>0</v>
      </c>
    </row>
    <row r="10" spans="1:5" s="15" customFormat="1" x14ac:dyDescent="0.25">
      <c r="A10" s="68" t="s">
        <v>227</v>
      </c>
      <c r="B10" s="69" t="s">
        <v>228</v>
      </c>
      <c r="C10" s="185">
        <v>0</v>
      </c>
      <c r="D10" s="185">
        <v>0</v>
      </c>
      <c r="E10" s="123">
        <f>SUM('1.mérleg '!D16)</f>
        <v>0</v>
      </c>
    </row>
    <row r="11" spans="1:5" s="15" customFormat="1" ht="35.1" customHeight="1" x14ac:dyDescent="0.25">
      <c r="A11" s="295"/>
      <c r="B11" s="296" t="s">
        <v>32</v>
      </c>
      <c r="C11" s="302">
        <f>SUM(C8:C10)</f>
        <v>25250000</v>
      </c>
      <c r="D11" s="302">
        <f>SUM(D8:D10)</f>
        <v>38493604</v>
      </c>
      <c r="E11" s="303">
        <f>SUM(E8:E10)</f>
        <v>2290528</v>
      </c>
    </row>
    <row r="12" spans="1:5" s="13" customFormat="1" x14ac:dyDescent="0.25">
      <c r="A12" s="70"/>
      <c r="B12" s="73"/>
      <c r="C12" s="185"/>
      <c r="D12" s="185"/>
      <c r="E12" s="123"/>
    </row>
    <row r="13" spans="1:5" s="13" customFormat="1" x14ac:dyDescent="0.25">
      <c r="A13" s="70"/>
      <c r="B13" s="73"/>
      <c r="C13" s="186"/>
      <c r="D13" s="186"/>
      <c r="E13" s="124"/>
    </row>
    <row r="14" spans="1:5" s="13" customFormat="1" x14ac:dyDescent="0.25">
      <c r="A14" s="70"/>
      <c r="B14" s="74"/>
      <c r="C14" s="186"/>
      <c r="D14" s="186"/>
      <c r="E14" s="124"/>
    </row>
    <row r="15" spans="1:5" s="13" customFormat="1" x14ac:dyDescent="0.25">
      <c r="A15" s="68" t="s">
        <v>216</v>
      </c>
      <c r="B15" s="71" t="s">
        <v>217</v>
      </c>
      <c r="C15" s="185">
        <v>2049525</v>
      </c>
      <c r="D15" s="185">
        <v>25899646</v>
      </c>
      <c r="E15" s="125">
        <f>SUM('1.mérleg '!D29)</f>
        <v>26702073</v>
      </c>
    </row>
    <row r="16" spans="1:5" s="13" customFormat="1" x14ac:dyDescent="0.25">
      <c r="A16" s="68" t="s">
        <v>124</v>
      </c>
      <c r="B16" s="71" t="s">
        <v>125</v>
      </c>
      <c r="C16" s="185">
        <v>26104186</v>
      </c>
      <c r="D16" s="185">
        <v>22778803</v>
      </c>
      <c r="E16" s="125">
        <f>SUM('1.mérleg '!D30)</f>
        <v>22506874</v>
      </c>
    </row>
    <row r="17" spans="1:5" s="13" customFormat="1" x14ac:dyDescent="0.25">
      <c r="A17" s="68" t="s">
        <v>218</v>
      </c>
      <c r="B17" s="71" t="s">
        <v>220</v>
      </c>
      <c r="C17" s="185">
        <v>0</v>
      </c>
      <c r="D17" s="185">
        <v>0</v>
      </c>
      <c r="E17" s="125">
        <v>0</v>
      </c>
    </row>
    <row r="18" spans="1:5" s="13" customFormat="1" ht="35.1" customHeight="1" x14ac:dyDescent="0.25">
      <c r="A18" s="295"/>
      <c r="B18" s="296" t="s">
        <v>33</v>
      </c>
      <c r="C18" s="300">
        <f>SUM(C15:C17)</f>
        <v>28153711</v>
      </c>
      <c r="D18" s="300">
        <f>SUM(D15:D17)</f>
        <v>48678449</v>
      </c>
      <c r="E18" s="301">
        <f>SUM(E15:E17)</f>
        <v>49208947</v>
      </c>
    </row>
    <row r="19" spans="1:5" s="13" customFormat="1" ht="35.1" customHeight="1" x14ac:dyDescent="0.25">
      <c r="A19" s="295"/>
      <c r="B19" s="304" t="s">
        <v>24</v>
      </c>
      <c r="C19" s="305">
        <f>SUM(C11+'8.Táj.adatok műk.'!C13)</f>
        <v>139493265</v>
      </c>
      <c r="D19" s="305">
        <f>SUM(D11+'8.Táj.adatok műk.'!D13)</f>
        <v>179023903</v>
      </c>
      <c r="E19" s="306">
        <f>SUM(E11,'8.Táj.adatok műk.'!G13)</f>
        <v>145590693</v>
      </c>
    </row>
    <row r="20" spans="1:5" s="13" customFormat="1" ht="35.1" customHeight="1" x14ac:dyDescent="0.25">
      <c r="A20" s="307"/>
      <c r="B20" s="304" t="s">
        <v>25</v>
      </c>
      <c r="C20" s="308">
        <f>SUM(C18,'8.Táj.adatok műk.'!C21)</f>
        <v>94236950</v>
      </c>
      <c r="D20" s="308">
        <f>SUM(D18,'8.Táj.adatok műk.'!D21)</f>
        <v>120778520</v>
      </c>
      <c r="E20" s="309">
        <f>SUM(E18,'8.Táj.adatok műk.'!G21)</f>
        <v>145590693</v>
      </c>
    </row>
    <row r="21" spans="1:5" x14ac:dyDescent="0.25">
      <c r="E21" s="45"/>
    </row>
    <row r="22" spans="1:5" x14ac:dyDescent="0.25">
      <c r="E22" s="45"/>
    </row>
    <row r="23" spans="1:5" x14ac:dyDescent="0.25">
      <c r="E23" s="45"/>
    </row>
    <row r="24" spans="1:5" x14ac:dyDescent="0.25">
      <c r="E24" s="45"/>
    </row>
  </sheetData>
  <mergeCells count="5">
    <mergeCell ref="B5:D5"/>
    <mergeCell ref="B3:D3"/>
    <mergeCell ref="A4:D4"/>
    <mergeCell ref="A2:E2"/>
    <mergeCell ref="A1:E1"/>
  </mergeCells>
  <phoneticPr fontId="26" type="noConversion"/>
  <printOptions headings="1" gridLines="1"/>
  <pageMargins left="0.74803149606299213" right="0.23622047244094491" top="0.98425196850393704" bottom="0.98425196850393704" header="0.51181102362204722" footer="0.51181102362204722"/>
  <pageSetup paperSize="9" scale="83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1.mérleg </vt:lpstr>
      <vt:lpstr>2.bevétel</vt:lpstr>
      <vt:lpstr>3. bevétel jogc.</vt:lpstr>
      <vt:lpstr>4.bev. fel.</vt:lpstr>
      <vt:lpstr>5.kiadás</vt:lpstr>
      <vt:lpstr>6.. kiad. fel.</vt:lpstr>
      <vt:lpstr>7. felújítás</vt:lpstr>
      <vt:lpstr>8.Táj.adatok műk.</vt:lpstr>
      <vt:lpstr>9.Táj.adatok felh.</vt:lpstr>
      <vt:lpstr>'2.bevétel'!Nyomtatási_cím</vt:lpstr>
      <vt:lpstr>'5.kiadás'!Nyomtatási_cím</vt:lpstr>
      <vt:lpstr>'1.mérleg '!Nyomtatási_terület</vt:lpstr>
      <vt:lpstr>'2.bevétel'!Nyomtatási_terület</vt:lpstr>
      <vt:lpstr>'3. bevétel jogc.'!Nyomtatási_terület</vt:lpstr>
      <vt:lpstr>'4.bev. fel.'!Nyomtatási_terület</vt:lpstr>
      <vt:lpstr>'5.kiadás'!Nyomtatási_terület</vt:lpstr>
      <vt:lpstr>'6.. kiad. fel.'!Nyomtatási_terület</vt:lpstr>
      <vt:lpstr>'8.Táj.adatok műk.'!Nyomtatási_terület</vt:lpstr>
      <vt:lpstr>'9.Táj.adatok felh.'!Nyomtatási_terület</vt:lpstr>
    </vt:vector>
  </TitlesOfParts>
  <Company>Kékkút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Sibak András</cp:lastModifiedBy>
  <cp:lastPrinted>2020-02-20T09:42:03Z</cp:lastPrinted>
  <dcterms:created xsi:type="dcterms:W3CDTF">2007-08-29T05:53:55Z</dcterms:created>
  <dcterms:modified xsi:type="dcterms:W3CDTF">2022-01-18T14:31:10Z</dcterms:modified>
</cp:coreProperties>
</file>